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EstaPasta_de_trabalho" defaultThemeVersion="124226"/>
  <mc:AlternateContent xmlns:mc="http://schemas.openxmlformats.org/markup-compatibility/2006">
    <mc:Choice Requires="x15">
      <x15ac:absPath xmlns:x15ac="http://schemas.microsoft.com/office/spreadsheetml/2010/11/ac" url="C:\Users\MARCIA BRANDAO\Documents\HABER CORP\Término de Obra\"/>
    </mc:Choice>
  </mc:AlternateContent>
  <xr:revisionPtr revIDLastSave="0" documentId="13_ncr:1_{218FDCA6-EE1C-42E7-966C-B5EFA76986A3}" xr6:coauthVersionLast="34" xr6:coauthVersionMax="34" xr10:uidLastSave="{00000000-0000-0000-0000-000000000000}"/>
  <bookViews>
    <workbookView xWindow="0" yWindow="0" windowWidth="20490" windowHeight="6945" tabRatio="796" xr2:uid="{00000000-000D-0000-FFFF-FFFF00000000}"/>
  </bookViews>
  <sheets>
    <sheet name="Cadastro Inicial" sheetId="13" r:id="rId1"/>
    <sheet name="1 QUADRO RESUMO" sheetId="4" r:id="rId2"/>
    <sheet name="2 TIPOLOGIA" sheetId="7" r:id="rId3"/>
    <sheet name="3 EVOLUÇÃO DE VENDAS" sheetId="1" r:id="rId4"/>
    <sheet name="4 HISTÓRICO DA EMPRESA" sheetId="2" r:id="rId5"/>
    <sheet name="5 OBRAS" sheetId="3" r:id="rId6"/>
    <sheet name="6 CRONOGRAMA RESUMIDO" sheetId="6" r:id="rId7"/>
    <sheet name="7 TABELA DE VENDAS" sheetId="8" r:id="rId8"/>
    <sheet name="8 RECEBÍVEIS" sheetId="11" r:id="rId9"/>
    <sheet name="9 CRON FIS FINANC" sheetId="12" r:id="rId10"/>
  </sheets>
  <definedNames>
    <definedName name="_xlnm._FilterDatabase" localSheetId="8" hidden="1">'8 RECEBÍVEIS'!$A$15:$S$157</definedName>
    <definedName name="_xlnm.Print_Area" localSheetId="1">'1 QUADRO RESUMO'!$A$1:$DU$33</definedName>
    <definedName name="_xlnm.Print_Area" localSheetId="3">'3 EVOLUÇÃO DE VENDAS'!$B$1:$H$49</definedName>
    <definedName name="_xlnm.Print_Area" localSheetId="4">'4 HISTÓRICO DA EMPRESA'!$B$1:$K$51</definedName>
    <definedName name="_xlnm.Print_Area" localSheetId="5">'5 OBRAS'!$B$1:$M$52</definedName>
    <definedName name="_xlnm.Print_Area" localSheetId="8">'8 RECEBÍVEIS'!$A$1:$R$157</definedName>
  </definedNames>
  <calcPr calcId="179021"/>
</workbook>
</file>

<file path=xl/calcChain.xml><?xml version="1.0" encoding="utf-8"?>
<calcChain xmlns="http://schemas.openxmlformats.org/spreadsheetml/2006/main">
  <c r="CH42" i="12" l="1"/>
  <c r="C52" i="12"/>
  <c r="B42" i="3"/>
  <c r="B54" i="3" s="1"/>
  <c r="H20" i="7"/>
  <c r="E20" i="7"/>
  <c r="D26" i="4"/>
  <c r="G5" i="1"/>
  <c r="G4" i="1"/>
  <c r="G3" i="1"/>
  <c r="H24" i="4"/>
  <c r="H21" i="4"/>
  <c r="G21" i="4"/>
  <c r="D27" i="4" l="1"/>
  <c r="D28" i="4" s="1"/>
  <c r="G10" i="1" l="1"/>
  <c r="H25" i="4" s="1"/>
  <c r="H26" i="4" s="1"/>
  <c r="I23" i="4" s="1"/>
  <c r="F20" i="4" l="1"/>
  <c r="D21" i="4" l="1"/>
  <c r="C21" i="4"/>
  <c r="F21" i="4"/>
  <c r="E21" i="4"/>
  <c r="G8" i="1"/>
  <c r="D9" i="11"/>
  <c r="E7" i="11" l="1"/>
  <c r="B15" i="4" l="1"/>
  <c r="B20" i="4" s="1"/>
  <c r="D5" i="11" l="1"/>
  <c r="D4" i="11" l="1"/>
  <c r="M157" i="11"/>
  <c r="E5" i="11" l="1"/>
  <c r="D8" i="11"/>
  <c r="D6" i="11"/>
  <c r="D7" i="11"/>
  <c r="D10" i="11" l="1"/>
  <c r="E4" i="11"/>
  <c r="G9" i="1" l="1"/>
  <c r="E9" i="11" l="1"/>
  <c r="H33" i="8"/>
  <c r="G33" i="8"/>
  <c r="F33" i="8"/>
  <c r="D33" i="8"/>
  <c r="J20" i="3"/>
  <c r="CJ17" i="12" l="1"/>
  <c r="CJ18" i="12"/>
  <c r="CJ19" i="12"/>
  <c r="CJ20" i="12"/>
  <c r="CJ21" i="12"/>
  <c r="CJ22" i="12"/>
  <c r="CJ23" i="12"/>
  <c r="CJ24" i="12"/>
  <c r="CJ25" i="12"/>
  <c r="CJ26" i="12"/>
  <c r="CJ27" i="12"/>
  <c r="CJ28" i="12"/>
  <c r="CJ29" i="12"/>
  <c r="CJ30" i="12"/>
  <c r="CJ31" i="12"/>
  <c r="CI31" i="12" s="1"/>
  <c r="CJ32" i="12"/>
  <c r="CJ33" i="12"/>
  <c r="CJ34" i="12"/>
  <c r="CJ35" i="12"/>
  <c r="CJ36" i="12"/>
  <c r="CJ37" i="12"/>
  <c r="CJ38" i="12"/>
  <c r="CJ39" i="12"/>
  <c r="CJ40" i="12"/>
  <c r="CI40" i="12" s="1"/>
  <c r="CJ15" i="12"/>
  <c r="CI15" i="12" s="1"/>
  <c r="CJ16" i="12"/>
  <c r="G14" i="12"/>
  <c r="CH21" i="12"/>
  <c r="AU21" i="12" s="1"/>
  <c r="CH32" i="12"/>
  <c r="C32" i="12" s="1"/>
  <c r="CH25" i="12"/>
  <c r="BY25" i="12" s="1"/>
  <c r="CH17" i="12"/>
  <c r="CH16" i="12"/>
  <c r="BS16" i="12" s="1"/>
  <c r="CH15" i="12"/>
  <c r="H11" i="12"/>
  <c r="J14" i="12" s="1"/>
  <c r="BY40" i="12"/>
  <c r="BA40" i="12"/>
  <c r="AC40" i="12"/>
  <c r="J40" i="12"/>
  <c r="M40" i="12" s="1"/>
  <c r="P40" i="12" s="1"/>
  <c r="S40" i="12" s="1"/>
  <c r="V40" i="12" s="1"/>
  <c r="Y40" i="12" s="1"/>
  <c r="AB40" i="12" s="1"/>
  <c r="AE40" i="12" s="1"/>
  <c r="AH40" i="12" s="1"/>
  <c r="AK40" i="12" s="1"/>
  <c r="AN40" i="12" s="1"/>
  <c r="AQ40" i="12" s="1"/>
  <c r="AT40" i="12" s="1"/>
  <c r="AW40" i="12" s="1"/>
  <c r="AZ40" i="12" s="1"/>
  <c r="BC40" i="12" s="1"/>
  <c r="BF40" i="12" s="1"/>
  <c r="BI40" i="12" s="1"/>
  <c r="BL40" i="12" s="1"/>
  <c r="BO40" i="12" s="1"/>
  <c r="BR40" i="12" s="1"/>
  <c r="BU40" i="12" s="1"/>
  <c r="BX40" i="12" s="1"/>
  <c r="CA40" i="12" s="1"/>
  <c r="CD40" i="12" s="1"/>
  <c r="CG40" i="12" s="1"/>
  <c r="G39" i="12"/>
  <c r="J39" i="12" s="1"/>
  <c r="M39" i="12" s="1"/>
  <c r="P39" i="12" s="1"/>
  <c r="S39" i="12" s="1"/>
  <c r="V39" i="12" s="1"/>
  <c r="Y39" i="12" s="1"/>
  <c r="AB39" i="12" s="1"/>
  <c r="AE39" i="12" s="1"/>
  <c r="AH39" i="12" s="1"/>
  <c r="AK39" i="12" s="1"/>
  <c r="AN39" i="12" s="1"/>
  <c r="AQ39" i="12" s="1"/>
  <c r="AT39" i="12" s="1"/>
  <c r="AW39" i="12" s="1"/>
  <c r="AZ39" i="12" s="1"/>
  <c r="BC39" i="12" s="1"/>
  <c r="BF39" i="12" s="1"/>
  <c r="BI39" i="12" s="1"/>
  <c r="BL39" i="12" s="1"/>
  <c r="BO39" i="12" s="1"/>
  <c r="BR39" i="12" s="1"/>
  <c r="BU39" i="12" s="1"/>
  <c r="BX39" i="12" s="1"/>
  <c r="CA39" i="12" s="1"/>
  <c r="CD39" i="12" s="1"/>
  <c r="CG39" i="12" s="1"/>
  <c r="CE38" i="12"/>
  <c r="BM38" i="12"/>
  <c r="BA38" i="12"/>
  <c r="AX38" i="12"/>
  <c r="AI38" i="12"/>
  <c r="W38" i="12"/>
  <c r="Q38" i="12"/>
  <c r="H38" i="12"/>
  <c r="G38" i="12"/>
  <c r="J38" i="12" s="1"/>
  <c r="M38" i="12" s="1"/>
  <c r="P38" i="12" s="1"/>
  <c r="S38" i="12" s="1"/>
  <c r="V38" i="12" s="1"/>
  <c r="Y38" i="12" s="1"/>
  <c r="AB38" i="12" s="1"/>
  <c r="AE38" i="12" s="1"/>
  <c r="AH38" i="12" s="1"/>
  <c r="AK38" i="12" s="1"/>
  <c r="AN38" i="12" s="1"/>
  <c r="AQ38" i="12" s="1"/>
  <c r="AT38" i="12" s="1"/>
  <c r="AW38" i="12" s="1"/>
  <c r="AZ38" i="12" s="1"/>
  <c r="BC38" i="12" s="1"/>
  <c r="BF38" i="12" s="1"/>
  <c r="BI38" i="12" s="1"/>
  <c r="BL38" i="12" s="1"/>
  <c r="BO38" i="12" s="1"/>
  <c r="BR38" i="12" s="1"/>
  <c r="BU38" i="12" s="1"/>
  <c r="BX38" i="12" s="1"/>
  <c r="CA38" i="12" s="1"/>
  <c r="CD38" i="12" s="1"/>
  <c r="CG38" i="12" s="1"/>
  <c r="BY37" i="12"/>
  <c r="G37" i="12"/>
  <c r="J37" i="12" s="1"/>
  <c r="M37" i="12" s="1"/>
  <c r="P37" i="12" s="1"/>
  <c r="S37" i="12" s="1"/>
  <c r="V37" i="12" s="1"/>
  <c r="Y37" i="12" s="1"/>
  <c r="AB37" i="12" s="1"/>
  <c r="AE37" i="12" s="1"/>
  <c r="AH37" i="12" s="1"/>
  <c r="AK37" i="12" s="1"/>
  <c r="AN37" i="12" s="1"/>
  <c r="AQ37" i="12" s="1"/>
  <c r="AT37" i="12" s="1"/>
  <c r="AW37" i="12" s="1"/>
  <c r="AZ37" i="12" s="1"/>
  <c r="BC37" i="12" s="1"/>
  <c r="BF37" i="12" s="1"/>
  <c r="BI37" i="12" s="1"/>
  <c r="BL37" i="12" s="1"/>
  <c r="BO37" i="12" s="1"/>
  <c r="BR37" i="12" s="1"/>
  <c r="BU37" i="12" s="1"/>
  <c r="BX37" i="12" s="1"/>
  <c r="CA37" i="12" s="1"/>
  <c r="CD37" i="12" s="1"/>
  <c r="CG37" i="12" s="1"/>
  <c r="BY36" i="12"/>
  <c r="BV36" i="12"/>
  <c r="BA36" i="12"/>
  <c r="AX36" i="12"/>
  <c r="AC36" i="12"/>
  <c r="Z36" i="12"/>
  <c r="G36" i="12"/>
  <c r="J36" i="12" s="1"/>
  <c r="M36" i="12" s="1"/>
  <c r="P36" i="12" s="1"/>
  <c r="S36" i="12" s="1"/>
  <c r="V36" i="12" s="1"/>
  <c r="Y36" i="12" s="1"/>
  <c r="AB36" i="12" s="1"/>
  <c r="AE36" i="12" s="1"/>
  <c r="AH36" i="12" s="1"/>
  <c r="AK36" i="12" s="1"/>
  <c r="AN36" i="12" s="1"/>
  <c r="AQ36" i="12" s="1"/>
  <c r="AT36" i="12" s="1"/>
  <c r="AW36" i="12" s="1"/>
  <c r="AZ36" i="12" s="1"/>
  <c r="BC36" i="12" s="1"/>
  <c r="BF36" i="12" s="1"/>
  <c r="BI36" i="12" s="1"/>
  <c r="BL36" i="12" s="1"/>
  <c r="BO36" i="12" s="1"/>
  <c r="BR36" i="12" s="1"/>
  <c r="BU36" i="12" s="1"/>
  <c r="BX36" i="12" s="1"/>
  <c r="CA36" i="12" s="1"/>
  <c r="CD36" i="12" s="1"/>
  <c r="CG36" i="12" s="1"/>
  <c r="E36" i="12"/>
  <c r="AO35" i="12"/>
  <c r="AC35" i="12"/>
  <c r="AB35" i="12"/>
  <c r="AE35" i="12" s="1"/>
  <c r="AH35" i="12" s="1"/>
  <c r="AK35" i="12" s="1"/>
  <c r="AN35" i="12" s="1"/>
  <c r="AQ35" i="12" s="1"/>
  <c r="AT35" i="12" s="1"/>
  <c r="AW35" i="12" s="1"/>
  <c r="AZ35" i="12" s="1"/>
  <c r="BC35" i="12" s="1"/>
  <c r="BF35" i="12" s="1"/>
  <c r="BI35" i="12" s="1"/>
  <c r="BL35" i="12" s="1"/>
  <c r="BO35" i="12" s="1"/>
  <c r="BR35" i="12" s="1"/>
  <c r="BU35" i="12" s="1"/>
  <c r="BX35" i="12" s="1"/>
  <c r="CA35" i="12" s="1"/>
  <c r="CD35" i="12" s="1"/>
  <c r="CG35" i="12" s="1"/>
  <c r="G35" i="12"/>
  <c r="J35" i="12" s="1"/>
  <c r="M35" i="12" s="1"/>
  <c r="P35" i="12" s="1"/>
  <c r="S35" i="12" s="1"/>
  <c r="V35" i="12" s="1"/>
  <c r="BY34" i="12"/>
  <c r="BV34" i="12"/>
  <c r="BS34" i="12"/>
  <c r="BJ34" i="12"/>
  <c r="BG34" i="12"/>
  <c r="BA34" i="12"/>
  <c r="AU34" i="12"/>
  <c r="AO34" i="12"/>
  <c r="AL34" i="12"/>
  <c r="AC34" i="12"/>
  <c r="Z34" i="12"/>
  <c r="W34" i="12"/>
  <c r="N34" i="12"/>
  <c r="K34" i="12"/>
  <c r="G34" i="12"/>
  <c r="J34" i="12" s="1"/>
  <c r="M34" i="12" s="1"/>
  <c r="P34" i="12" s="1"/>
  <c r="S34" i="12" s="1"/>
  <c r="V34" i="12" s="1"/>
  <c r="Y34" i="12" s="1"/>
  <c r="AB34" i="12" s="1"/>
  <c r="AE34" i="12" s="1"/>
  <c r="AH34" i="12" s="1"/>
  <c r="AK34" i="12" s="1"/>
  <c r="AN34" i="12" s="1"/>
  <c r="AQ34" i="12" s="1"/>
  <c r="AT34" i="12" s="1"/>
  <c r="AW34" i="12" s="1"/>
  <c r="AZ34" i="12" s="1"/>
  <c r="BC34" i="12" s="1"/>
  <c r="BF34" i="12" s="1"/>
  <c r="BI34" i="12" s="1"/>
  <c r="BL34" i="12" s="1"/>
  <c r="BO34" i="12" s="1"/>
  <c r="BR34" i="12" s="1"/>
  <c r="BU34" i="12" s="1"/>
  <c r="BX34" i="12" s="1"/>
  <c r="CA34" i="12" s="1"/>
  <c r="CD34" i="12" s="1"/>
  <c r="CG34" i="12" s="1"/>
  <c r="C34" i="12"/>
  <c r="BY33" i="12"/>
  <c r="BV33" i="12"/>
  <c r="BM33" i="12"/>
  <c r="BJ33" i="12"/>
  <c r="BA33" i="12"/>
  <c r="AX33" i="12"/>
  <c r="AO33" i="12"/>
  <c r="AL33" i="12"/>
  <c r="AC33" i="12"/>
  <c r="Z33" i="12"/>
  <c r="Q33" i="12"/>
  <c r="N33" i="12"/>
  <c r="H33" i="12"/>
  <c r="G33" i="12"/>
  <c r="J33" i="12" s="1"/>
  <c r="M33" i="12" s="1"/>
  <c r="P33" i="12" s="1"/>
  <c r="S33" i="12" s="1"/>
  <c r="V33" i="12" s="1"/>
  <c r="Y33" i="12" s="1"/>
  <c r="AB33" i="12" s="1"/>
  <c r="AE33" i="12" s="1"/>
  <c r="AH33" i="12" s="1"/>
  <c r="AK33" i="12" s="1"/>
  <c r="AN33" i="12" s="1"/>
  <c r="AQ33" i="12" s="1"/>
  <c r="AT33" i="12" s="1"/>
  <c r="AW33" i="12" s="1"/>
  <c r="AZ33" i="12" s="1"/>
  <c r="BC33" i="12" s="1"/>
  <c r="BF33" i="12" s="1"/>
  <c r="BI33" i="12" s="1"/>
  <c r="BL33" i="12" s="1"/>
  <c r="BO33" i="12" s="1"/>
  <c r="BR33" i="12" s="1"/>
  <c r="BU33" i="12" s="1"/>
  <c r="BX33" i="12" s="1"/>
  <c r="CA33" i="12" s="1"/>
  <c r="CD33" i="12" s="1"/>
  <c r="CG33" i="12" s="1"/>
  <c r="G32" i="12"/>
  <c r="J32" i="12" s="1"/>
  <c r="M32" i="12" s="1"/>
  <c r="P32" i="12" s="1"/>
  <c r="S32" i="12" s="1"/>
  <c r="V32" i="12" s="1"/>
  <c r="Y32" i="12" s="1"/>
  <c r="AB32" i="12" s="1"/>
  <c r="AE32" i="12" s="1"/>
  <c r="AH32" i="12" s="1"/>
  <c r="AK32" i="12" s="1"/>
  <c r="AN32" i="12" s="1"/>
  <c r="AQ32" i="12" s="1"/>
  <c r="AT32" i="12" s="1"/>
  <c r="AW32" i="12" s="1"/>
  <c r="AZ32" i="12" s="1"/>
  <c r="BC32" i="12" s="1"/>
  <c r="BF32" i="12" s="1"/>
  <c r="BI32" i="12" s="1"/>
  <c r="BL32" i="12" s="1"/>
  <c r="BO32" i="12" s="1"/>
  <c r="BR32" i="12" s="1"/>
  <c r="BU32" i="12" s="1"/>
  <c r="BX32" i="12" s="1"/>
  <c r="CA32" i="12" s="1"/>
  <c r="CD32" i="12" s="1"/>
  <c r="CG32" i="12" s="1"/>
  <c r="BY31" i="12"/>
  <c r="AU31" i="12"/>
  <c r="AC31" i="12"/>
  <c r="G31" i="12"/>
  <c r="J31" i="12" s="1"/>
  <c r="M31" i="12" s="1"/>
  <c r="P31" i="12" s="1"/>
  <c r="S31" i="12" s="1"/>
  <c r="V31" i="12" s="1"/>
  <c r="Y31" i="12" s="1"/>
  <c r="AB31" i="12" s="1"/>
  <c r="AE31" i="12" s="1"/>
  <c r="AH31" i="12" s="1"/>
  <c r="AK31" i="12" s="1"/>
  <c r="AN31" i="12" s="1"/>
  <c r="AQ31" i="12" s="1"/>
  <c r="AT31" i="12" s="1"/>
  <c r="AW31" i="12" s="1"/>
  <c r="AZ31" i="12" s="1"/>
  <c r="BC31" i="12" s="1"/>
  <c r="BF31" i="12" s="1"/>
  <c r="BI31" i="12" s="1"/>
  <c r="BL31" i="12" s="1"/>
  <c r="BO31" i="12" s="1"/>
  <c r="BR31" i="12" s="1"/>
  <c r="BU31" i="12" s="1"/>
  <c r="BX31" i="12" s="1"/>
  <c r="CA31" i="12" s="1"/>
  <c r="CD31" i="12" s="1"/>
  <c r="CG31" i="12" s="1"/>
  <c r="E31" i="12"/>
  <c r="BY30" i="12"/>
  <c r="AX30" i="12"/>
  <c r="AC30" i="12"/>
  <c r="Q30" i="12"/>
  <c r="G30" i="12"/>
  <c r="J30" i="12" s="1"/>
  <c r="M30" i="12" s="1"/>
  <c r="P30" i="12" s="1"/>
  <c r="S30" i="12" s="1"/>
  <c r="V30" i="12" s="1"/>
  <c r="Y30" i="12" s="1"/>
  <c r="AB30" i="12" s="1"/>
  <c r="AE30" i="12" s="1"/>
  <c r="AH30" i="12" s="1"/>
  <c r="AK30" i="12" s="1"/>
  <c r="AN30" i="12" s="1"/>
  <c r="AQ30" i="12" s="1"/>
  <c r="AT30" i="12" s="1"/>
  <c r="AW30" i="12" s="1"/>
  <c r="AZ30" i="12" s="1"/>
  <c r="BC30" i="12" s="1"/>
  <c r="BF30" i="12" s="1"/>
  <c r="BI30" i="12" s="1"/>
  <c r="BL30" i="12" s="1"/>
  <c r="BO30" i="12" s="1"/>
  <c r="BR30" i="12" s="1"/>
  <c r="BU30" i="12" s="1"/>
  <c r="BX30" i="12" s="1"/>
  <c r="CA30" i="12" s="1"/>
  <c r="CD30" i="12" s="1"/>
  <c r="CG30" i="12" s="1"/>
  <c r="E30" i="12"/>
  <c r="BY29" i="12"/>
  <c r="G29" i="12"/>
  <c r="J29" i="12" s="1"/>
  <c r="M29" i="12" s="1"/>
  <c r="P29" i="12" s="1"/>
  <c r="S29" i="12" s="1"/>
  <c r="V29" i="12" s="1"/>
  <c r="Y29" i="12" s="1"/>
  <c r="AB29" i="12" s="1"/>
  <c r="AE29" i="12" s="1"/>
  <c r="AH29" i="12" s="1"/>
  <c r="AK29" i="12" s="1"/>
  <c r="AN29" i="12" s="1"/>
  <c r="AQ29" i="12" s="1"/>
  <c r="AT29" i="12" s="1"/>
  <c r="AW29" i="12" s="1"/>
  <c r="AZ29" i="12" s="1"/>
  <c r="BC29" i="12" s="1"/>
  <c r="BF29" i="12" s="1"/>
  <c r="BI29" i="12" s="1"/>
  <c r="BL29" i="12" s="1"/>
  <c r="BO29" i="12" s="1"/>
  <c r="BR29" i="12" s="1"/>
  <c r="BU29" i="12" s="1"/>
  <c r="BX29" i="12" s="1"/>
  <c r="CA29" i="12" s="1"/>
  <c r="CD29" i="12" s="1"/>
  <c r="CG29" i="12" s="1"/>
  <c r="BM28" i="12"/>
  <c r="AO28" i="12"/>
  <c r="K28" i="12"/>
  <c r="G28" i="12"/>
  <c r="J28" i="12" s="1"/>
  <c r="M28" i="12" s="1"/>
  <c r="P28" i="12" s="1"/>
  <c r="S28" i="12" s="1"/>
  <c r="V28" i="12" s="1"/>
  <c r="Y28" i="12" s="1"/>
  <c r="AB28" i="12" s="1"/>
  <c r="AE28" i="12" s="1"/>
  <c r="AH28" i="12" s="1"/>
  <c r="AK28" i="12" s="1"/>
  <c r="AN28" i="12" s="1"/>
  <c r="AQ28" i="12" s="1"/>
  <c r="AT28" i="12" s="1"/>
  <c r="AW28" i="12" s="1"/>
  <c r="AZ28" i="12" s="1"/>
  <c r="BC28" i="12" s="1"/>
  <c r="BF28" i="12" s="1"/>
  <c r="BI28" i="12" s="1"/>
  <c r="BL28" i="12" s="1"/>
  <c r="BO28" i="12" s="1"/>
  <c r="BR28" i="12" s="1"/>
  <c r="BU28" i="12" s="1"/>
  <c r="BX28" i="12" s="1"/>
  <c r="CA28" i="12" s="1"/>
  <c r="CD28" i="12" s="1"/>
  <c r="CG28" i="12" s="1"/>
  <c r="BY27" i="12"/>
  <c r="BA27" i="12"/>
  <c r="W27" i="12"/>
  <c r="G27" i="12"/>
  <c r="J27" i="12" s="1"/>
  <c r="M27" i="12" s="1"/>
  <c r="P27" i="12" s="1"/>
  <c r="S27" i="12" s="1"/>
  <c r="V27" i="12" s="1"/>
  <c r="Y27" i="12" s="1"/>
  <c r="AB27" i="12" s="1"/>
  <c r="AE27" i="12" s="1"/>
  <c r="AH27" i="12" s="1"/>
  <c r="AK27" i="12" s="1"/>
  <c r="AN27" i="12" s="1"/>
  <c r="AQ27" i="12" s="1"/>
  <c r="AT27" i="12" s="1"/>
  <c r="AW27" i="12" s="1"/>
  <c r="AZ27" i="12" s="1"/>
  <c r="BC27" i="12" s="1"/>
  <c r="BF27" i="12" s="1"/>
  <c r="BI27" i="12" s="1"/>
  <c r="BL27" i="12" s="1"/>
  <c r="BO27" i="12" s="1"/>
  <c r="BR27" i="12" s="1"/>
  <c r="BU27" i="12" s="1"/>
  <c r="BX27" i="12" s="1"/>
  <c r="CA27" i="12" s="1"/>
  <c r="CD27" i="12" s="1"/>
  <c r="CG27" i="12" s="1"/>
  <c r="BY26" i="12"/>
  <c r="BM26" i="12"/>
  <c r="BA26" i="12"/>
  <c r="AO26" i="12"/>
  <c r="AC26" i="12"/>
  <c r="Q26" i="12"/>
  <c r="H26" i="12"/>
  <c r="G26" i="12"/>
  <c r="J26" i="12" s="1"/>
  <c r="M26" i="12" s="1"/>
  <c r="P26" i="12" s="1"/>
  <c r="S26" i="12" s="1"/>
  <c r="V26" i="12" s="1"/>
  <c r="Y26" i="12" s="1"/>
  <c r="AB26" i="12" s="1"/>
  <c r="AE26" i="12" s="1"/>
  <c r="AH26" i="12" s="1"/>
  <c r="AK26" i="12" s="1"/>
  <c r="AN26" i="12" s="1"/>
  <c r="AQ26" i="12" s="1"/>
  <c r="AT26" i="12" s="1"/>
  <c r="AW26" i="12" s="1"/>
  <c r="AZ26" i="12" s="1"/>
  <c r="BC26" i="12" s="1"/>
  <c r="BF26" i="12" s="1"/>
  <c r="BI26" i="12" s="1"/>
  <c r="BL26" i="12" s="1"/>
  <c r="BO26" i="12" s="1"/>
  <c r="BR26" i="12" s="1"/>
  <c r="BU26" i="12" s="1"/>
  <c r="BX26" i="12" s="1"/>
  <c r="CA26" i="12" s="1"/>
  <c r="CD26" i="12" s="1"/>
  <c r="CG26" i="12" s="1"/>
  <c r="AU25" i="12"/>
  <c r="G25" i="12"/>
  <c r="J25" i="12" s="1"/>
  <c r="M25" i="12" s="1"/>
  <c r="P25" i="12" s="1"/>
  <c r="S25" i="12" s="1"/>
  <c r="V25" i="12" s="1"/>
  <c r="Y25" i="12" s="1"/>
  <c r="AB25" i="12" s="1"/>
  <c r="AE25" i="12" s="1"/>
  <c r="AH25" i="12" s="1"/>
  <c r="AK25" i="12" s="1"/>
  <c r="AN25" i="12" s="1"/>
  <c r="AQ25" i="12" s="1"/>
  <c r="AT25" i="12" s="1"/>
  <c r="AW25" i="12" s="1"/>
  <c r="AZ25" i="12" s="1"/>
  <c r="BC25" i="12" s="1"/>
  <c r="BF25" i="12" s="1"/>
  <c r="BI25" i="12" s="1"/>
  <c r="BL25" i="12" s="1"/>
  <c r="BO25" i="12" s="1"/>
  <c r="BR25" i="12" s="1"/>
  <c r="BU25" i="12" s="1"/>
  <c r="BX25" i="12" s="1"/>
  <c r="CA25" i="12" s="1"/>
  <c r="CD25" i="12" s="1"/>
  <c r="CG25" i="12" s="1"/>
  <c r="BV24" i="12"/>
  <c r="AU24" i="12"/>
  <c r="Z24" i="12"/>
  <c r="K24" i="12"/>
  <c r="G24" i="12"/>
  <c r="J24" i="12" s="1"/>
  <c r="M24" i="12" s="1"/>
  <c r="P24" i="12" s="1"/>
  <c r="S24" i="12" s="1"/>
  <c r="V24" i="12" s="1"/>
  <c r="Y24" i="12" s="1"/>
  <c r="AB24" i="12" s="1"/>
  <c r="AE24" i="12" s="1"/>
  <c r="AH24" i="12" s="1"/>
  <c r="AK24" i="12" s="1"/>
  <c r="AN24" i="12" s="1"/>
  <c r="AQ24" i="12" s="1"/>
  <c r="AT24" i="12" s="1"/>
  <c r="AW24" i="12" s="1"/>
  <c r="AZ24" i="12" s="1"/>
  <c r="BC24" i="12" s="1"/>
  <c r="BF24" i="12" s="1"/>
  <c r="BI24" i="12" s="1"/>
  <c r="BL24" i="12" s="1"/>
  <c r="BO24" i="12" s="1"/>
  <c r="BR24" i="12" s="1"/>
  <c r="BU24" i="12" s="1"/>
  <c r="BX24" i="12" s="1"/>
  <c r="CA24" i="12" s="1"/>
  <c r="CD24" i="12" s="1"/>
  <c r="CG24" i="12" s="1"/>
  <c r="E24" i="12"/>
  <c r="BY23" i="12"/>
  <c r="BM23" i="12"/>
  <c r="BJ23" i="12"/>
  <c r="AO23" i="12"/>
  <c r="AL23" i="12"/>
  <c r="AC23" i="12"/>
  <c r="N23" i="12"/>
  <c r="G23" i="12"/>
  <c r="J23" i="12" s="1"/>
  <c r="M23" i="12" s="1"/>
  <c r="P23" i="12" s="1"/>
  <c r="S23" i="12" s="1"/>
  <c r="V23" i="12" s="1"/>
  <c r="Y23" i="12" s="1"/>
  <c r="AB23" i="12" s="1"/>
  <c r="AE23" i="12" s="1"/>
  <c r="AH23" i="12" s="1"/>
  <c r="AK23" i="12" s="1"/>
  <c r="AN23" i="12" s="1"/>
  <c r="AQ23" i="12" s="1"/>
  <c r="AT23" i="12" s="1"/>
  <c r="AW23" i="12" s="1"/>
  <c r="AZ23" i="12" s="1"/>
  <c r="BC23" i="12" s="1"/>
  <c r="BF23" i="12" s="1"/>
  <c r="BI23" i="12" s="1"/>
  <c r="BL23" i="12" s="1"/>
  <c r="BO23" i="12" s="1"/>
  <c r="BR23" i="12" s="1"/>
  <c r="BU23" i="12" s="1"/>
  <c r="BX23" i="12" s="1"/>
  <c r="CA23" i="12" s="1"/>
  <c r="CD23" i="12" s="1"/>
  <c r="CG23" i="12" s="1"/>
  <c r="BY22" i="12"/>
  <c r="AO22" i="12"/>
  <c r="AC22" i="12"/>
  <c r="G22" i="12"/>
  <c r="J22" i="12" s="1"/>
  <c r="M22" i="12" s="1"/>
  <c r="P22" i="12" s="1"/>
  <c r="S22" i="12" s="1"/>
  <c r="V22" i="12" s="1"/>
  <c r="Y22" i="12" s="1"/>
  <c r="AB22" i="12" s="1"/>
  <c r="AE22" i="12" s="1"/>
  <c r="AH22" i="12" s="1"/>
  <c r="AK22" i="12" s="1"/>
  <c r="AN22" i="12" s="1"/>
  <c r="AQ22" i="12" s="1"/>
  <c r="AT22" i="12" s="1"/>
  <c r="AW22" i="12" s="1"/>
  <c r="AZ22" i="12" s="1"/>
  <c r="BC22" i="12" s="1"/>
  <c r="BF22" i="12" s="1"/>
  <c r="BI22" i="12" s="1"/>
  <c r="BL22" i="12" s="1"/>
  <c r="BO22" i="12" s="1"/>
  <c r="BR22" i="12" s="1"/>
  <c r="BU22" i="12" s="1"/>
  <c r="BX22" i="12" s="1"/>
  <c r="CA22" i="12" s="1"/>
  <c r="CD22" i="12" s="1"/>
  <c r="CG22" i="12" s="1"/>
  <c r="G21" i="12"/>
  <c r="J21" i="12" s="1"/>
  <c r="M21" i="12" s="1"/>
  <c r="P21" i="12" s="1"/>
  <c r="S21" i="12" s="1"/>
  <c r="V21" i="12" s="1"/>
  <c r="Y21" i="12" s="1"/>
  <c r="AB21" i="12" s="1"/>
  <c r="AE21" i="12" s="1"/>
  <c r="AH21" i="12" s="1"/>
  <c r="AK21" i="12" s="1"/>
  <c r="AN21" i="12" s="1"/>
  <c r="AQ21" i="12" s="1"/>
  <c r="AT21" i="12" s="1"/>
  <c r="AW21" i="12" s="1"/>
  <c r="AZ21" i="12" s="1"/>
  <c r="BC21" i="12" s="1"/>
  <c r="BF21" i="12" s="1"/>
  <c r="BI21" i="12" s="1"/>
  <c r="BL21" i="12" s="1"/>
  <c r="BO21" i="12" s="1"/>
  <c r="BR21" i="12" s="1"/>
  <c r="BU21" i="12" s="1"/>
  <c r="BX21" i="12" s="1"/>
  <c r="CA21" i="12" s="1"/>
  <c r="CD21" i="12" s="1"/>
  <c r="CG21" i="12" s="1"/>
  <c r="BY20" i="12"/>
  <c r="BG20" i="12"/>
  <c r="AR20" i="12"/>
  <c r="AL20" i="12"/>
  <c r="AC20" i="12"/>
  <c r="T20" i="12"/>
  <c r="Q20" i="12"/>
  <c r="N20" i="12"/>
  <c r="G20" i="12"/>
  <c r="J20" i="12" s="1"/>
  <c r="M20" i="12" s="1"/>
  <c r="P20" i="12" s="1"/>
  <c r="S20" i="12" s="1"/>
  <c r="V20" i="12" s="1"/>
  <c r="Y20" i="12" s="1"/>
  <c r="AB20" i="12" s="1"/>
  <c r="AE20" i="12" s="1"/>
  <c r="AH20" i="12" s="1"/>
  <c r="AK20" i="12" s="1"/>
  <c r="AN20" i="12" s="1"/>
  <c r="AQ20" i="12" s="1"/>
  <c r="AT20" i="12" s="1"/>
  <c r="AW20" i="12" s="1"/>
  <c r="AZ20" i="12" s="1"/>
  <c r="BC20" i="12" s="1"/>
  <c r="BF20" i="12" s="1"/>
  <c r="BI20" i="12" s="1"/>
  <c r="BL20" i="12" s="1"/>
  <c r="BO20" i="12" s="1"/>
  <c r="BR20" i="12" s="1"/>
  <c r="BU20" i="12" s="1"/>
  <c r="BX20" i="12" s="1"/>
  <c r="CA20" i="12" s="1"/>
  <c r="CD20" i="12" s="1"/>
  <c r="CG20" i="12" s="1"/>
  <c r="E20" i="12"/>
  <c r="BY19" i="12"/>
  <c r="BG19" i="12"/>
  <c r="AR19" i="12"/>
  <c r="AC19" i="12"/>
  <c r="K19" i="12"/>
  <c r="G19" i="12"/>
  <c r="J19" i="12" s="1"/>
  <c r="M19" i="12" s="1"/>
  <c r="P19" i="12" s="1"/>
  <c r="S19" i="12" s="1"/>
  <c r="V19" i="12" s="1"/>
  <c r="Y19" i="12" s="1"/>
  <c r="AB19" i="12" s="1"/>
  <c r="AE19" i="12" s="1"/>
  <c r="AH19" i="12" s="1"/>
  <c r="AK19" i="12" s="1"/>
  <c r="AN19" i="12" s="1"/>
  <c r="AQ19" i="12" s="1"/>
  <c r="AT19" i="12" s="1"/>
  <c r="AW19" i="12" s="1"/>
  <c r="AZ19" i="12" s="1"/>
  <c r="BC19" i="12" s="1"/>
  <c r="BF19" i="12" s="1"/>
  <c r="BI19" i="12" s="1"/>
  <c r="BL19" i="12" s="1"/>
  <c r="BO19" i="12" s="1"/>
  <c r="BR19" i="12" s="1"/>
  <c r="BU19" i="12" s="1"/>
  <c r="BX19" i="12" s="1"/>
  <c r="CA19" i="12" s="1"/>
  <c r="CD19" i="12" s="1"/>
  <c r="CG19" i="12" s="1"/>
  <c r="CB18" i="12"/>
  <c r="BY18" i="12"/>
  <c r="BV18" i="12"/>
  <c r="BP18" i="12"/>
  <c r="BM18" i="12"/>
  <c r="BJ18" i="12"/>
  <c r="BD18" i="12"/>
  <c r="BA18" i="12"/>
  <c r="AX18" i="12"/>
  <c r="AR18" i="12"/>
  <c r="AO18" i="12"/>
  <c r="AL18" i="12"/>
  <c r="AF18" i="12"/>
  <c r="AC18" i="12"/>
  <c r="Z18" i="12"/>
  <c r="T18" i="12"/>
  <c r="Q18" i="12"/>
  <c r="N18" i="12"/>
  <c r="H18" i="12"/>
  <c r="G18" i="12"/>
  <c r="J18" i="12" s="1"/>
  <c r="M18" i="12" s="1"/>
  <c r="P18" i="12" s="1"/>
  <c r="S18" i="12" s="1"/>
  <c r="V18" i="12" s="1"/>
  <c r="Y18" i="12" s="1"/>
  <c r="AB18" i="12" s="1"/>
  <c r="AE18" i="12" s="1"/>
  <c r="AH18" i="12" s="1"/>
  <c r="AK18" i="12" s="1"/>
  <c r="AN18" i="12" s="1"/>
  <c r="AQ18" i="12" s="1"/>
  <c r="AT18" i="12" s="1"/>
  <c r="AW18" i="12" s="1"/>
  <c r="AZ18" i="12" s="1"/>
  <c r="BC18" i="12" s="1"/>
  <c r="BF18" i="12" s="1"/>
  <c r="BI18" i="12" s="1"/>
  <c r="BL18" i="12" s="1"/>
  <c r="BO18" i="12" s="1"/>
  <c r="BR18" i="12" s="1"/>
  <c r="BU18" i="12" s="1"/>
  <c r="BX18" i="12" s="1"/>
  <c r="CA18" i="12" s="1"/>
  <c r="CD18" i="12" s="1"/>
  <c r="CG18" i="12" s="1"/>
  <c r="C18" i="12"/>
  <c r="G17" i="12"/>
  <c r="J17" i="12" s="1"/>
  <c r="M17" i="12" s="1"/>
  <c r="P17" i="12" s="1"/>
  <c r="S17" i="12" s="1"/>
  <c r="V17" i="12" s="1"/>
  <c r="Y17" i="12" s="1"/>
  <c r="AB17" i="12" s="1"/>
  <c r="AE17" i="12" s="1"/>
  <c r="AH17" i="12" s="1"/>
  <c r="AK17" i="12" s="1"/>
  <c r="AN17" i="12" s="1"/>
  <c r="AQ17" i="12" s="1"/>
  <c r="AT17" i="12" s="1"/>
  <c r="AW17" i="12" s="1"/>
  <c r="AZ17" i="12" s="1"/>
  <c r="BC17" i="12" s="1"/>
  <c r="BF17" i="12" s="1"/>
  <c r="BI17" i="12" s="1"/>
  <c r="BL17" i="12" s="1"/>
  <c r="BO17" i="12" s="1"/>
  <c r="BR17" i="12" s="1"/>
  <c r="BU17" i="12" s="1"/>
  <c r="BX17" i="12" s="1"/>
  <c r="CA17" i="12" s="1"/>
  <c r="CD17" i="12" s="1"/>
  <c r="CG17" i="12" s="1"/>
  <c r="G16" i="12"/>
  <c r="J16" i="12" s="1"/>
  <c r="M16" i="12" s="1"/>
  <c r="P16" i="12" s="1"/>
  <c r="S16" i="12" s="1"/>
  <c r="V16" i="12" s="1"/>
  <c r="Y16" i="12" s="1"/>
  <c r="AB16" i="12" s="1"/>
  <c r="AE16" i="12" s="1"/>
  <c r="AH16" i="12" s="1"/>
  <c r="AK16" i="12" s="1"/>
  <c r="AN16" i="12" s="1"/>
  <c r="AQ16" i="12" s="1"/>
  <c r="AT16" i="12" s="1"/>
  <c r="AW16" i="12" s="1"/>
  <c r="AZ16" i="12" s="1"/>
  <c r="BC16" i="12" s="1"/>
  <c r="BF16" i="12" s="1"/>
  <c r="BI16" i="12" s="1"/>
  <c r="BL16" i="12" s="1"/>
  <c r="BO16" i="12" s="1"/>
  <c r="BR16" i="12" s="1"/>
  <c r="BU16" i="12" s="1"/>
  <c r="BX16" i="12" s="1"/>
  <c r="CA16" i="12" s="1"/>
  <c r="CD16" i="12" s="1"/>
  <c r="CG16" i="12" s="1"/>
  <c r="G15" i="12"/>
  <c r="J15" i="12" s="1"/>
  <c r="M15" i="12" s="1"/>
  <c r="P15" i="12" s="1"/>
  <c r="S15" i="12" s="1"/>
  <c r="V15" i="12" s="1"/>
  <c r="Y15" i="12" s="1"/>
  <c r="AB15" i="12" s="1"/>
  <c r="AE15" i="12" s="1"/>
  <c r="AH15" i="12" s="1"/>
  <c r="AK15" i="12" s="1"/>
  <c r="AN15" i="12" s="1"/>
  <c r="AQ15" i="12" s="1"/>
  <c r="AT15" i="12" s="1"/>
  <c r="AW15" i="12" s="1"/>
  <c r="AZ15" i="12" s="1"/>
  <c r="BC15" i="12" s="1"/>
  <c r="BF15" i="12" s="1"/>
  <c r="BI15" i="12" s="1"/>
  <c r="BL15" i="12" s="1"/>
  <c r="BO15" i="12" s="1"/>
  <c r="BR15" i="12" s="1"/>
  <c r="BU15" i="12" s="1"/>
  <c r="BX15" i="12" s="1"/>
  <c r="CA15" i="12" s="1"/>
  <c r="CD15" i="12" s="1"/>
  <c r="CG15" i="12" s="1"/>
  <c r="I33" i="8"/>
  <c r="E33" i="8"/>
  <c r="B33" i="8"/>
  <c r="C27" i="8"/>
  <c r="H8" i="8"/>
  <c r="R157" i="11"/>
  <c r="Q157" i="11"/>
  <c r="P157" i="11"/>
  <c r="N157" i="11"/>
  <c r="E8" i="11"/>
  <c r="E6" i="11"/>
  <c r="BG15" i="12" l="1"/>
  <c r="CH43" i="12"/>
  <c r="AU16" i="12"/>
  <c r="BD16" i="12"/>
  <c r="E10" i="11"/>
  <c r="E16" i="12"/>
  <c r="BA16" i="12"/>
  <c r="AC32" i="12"/>
  <c r="W16" i="12"/>
  <c r="BM32" i="12"/>
  <c r="H16" i="12"/>
  <c r="W15" i="12"/>
  <c r="CI17" i="12"/>
  <c r="CI16" i="12"/>
  <c r="CI39" i="12"/>
  <c r="BS15" i="12"/>
  <c r="E32" i="12"/>
  <c r="AL25" i="12"/>
  <c r="K11" i="12"/>
  <c r="H13" i="12"/>
  <c r="BA25" i="12"/>
  <c r="W25" i="12"/>
  <c r="BS25" i="12"/>
  <c r="AC25" i="12"/>
  <c r="BJ25" i="12"/>
  <c r="N25" i="12"/>
  <c r="CI33" i="12"/>
  <c r="CI35" i="12"/>
  <c r="BM16" i="12"/>
  <c r="BY16" i="12"/>
  <c r="AC16" i="12"/>
  <c r="CI26" i="12"/>
  <c r="AI17" i="12"/>
  <c r="CI18" i="12"/>
  <c r="CI19" i="12"/>
  <c r="CI23" i="12"/>
  <c r="C15" i="12"/>
  <c r="AI15" i="12"/>
  <c r="CE15" i="12"/>
  <c r="AO32" i="12"/>
  <c r="BS32" i="12"/>
  <c r="AU15" i="12"/>
  <c r="K16" i="12"/>
  <c r="AI16" i="12"/>
  <c r="BG16" i="12"/>
  <c r="CE16" i="12"/>
  <c r="Q32" i="12"/>
  <c r="AU32" i="12"/>
  <c r="BY32" i="12"/>
  <c r="K15" i="12"/>
  <c r="Q16" i="12"/>
  <c r="AO16" i="12"/>
  <c r="W32" i="12"/>
  <c r="BA32" i="12"/>
  <c r="CI36" i="12"/>
  <c r="CI20" i="12"/>
  <c r="BG17" i="12"/>
  <c r="CE17" i="12"/>
  <c r="K17" i="12"/>
  <c r="E15" i="12"/>
  <c r="N15" i="12"/>
  <c r="Z15" i="12"/>
  <c r="AL15" i="12"/>
  <c r="AX15" i="12"/>
  <c r="BJ15" i="12"/>
  <c r="BV15" i="12"/>
  <c r="Q15" i="12"/>
  <c r="AC15" i="12"/>
  <c r="AO15" i="12"/>
  <c r="BA15" i="12"/>
  <c r="BM15" i="12"/>
  <c r="BY15" i="12"/>
  <c r="H15" i="12"/>
  <c r="T15" i="12"/>
  <c r="AF15" i="12"/>
  <c r="AR15" i="12"/>
  <c r="BD15" i="12"/>
  <c r="BP15" i="12"/>
  <c r="CB15" i="12"/>
  <c r="BM21" i="12"/>
  <c r="CB22" i="12"/>
  <c r="BA22" i="12"/>
  <c r="Q22" i="12"/>
  <c r="C22" i="12"/>
  <c r="BM22" i="12"/>
  <c r="AF22" i="12"/>
  <c r="H22" i="12"/>
  <c r="BS24" i="12"/>
  <c r="AI24" i="12"/>
  <c r="CE24" i="12"/>
  <c r="AX24" i="12"/>
  <c r="W24" i="12"/>
  <c r="CE28" i="12"/>
  <c r="AI28" i="12"/>
  <c r="BG28" i="12"/>
  <c r="Q28" i="12"/>
  <c r="E28" i="12"/>
  <c r="BJ30" i="12"/>
  <c r="AL30" i="12"/>
  <c r="N30" i="12"/>
  <c r="BA30" i="12"/>
  <c r="Z30" i="12"/>
  <c r="BV30" i="12"/>
  <c r="AO30" i="12"/>
  <c r="BA39" i="12"/>
  <c r="AC39" i="12"/>
  <c r="BY39" i="12"/>
  <c r="C21" i="12"/>
  <c r="BS21" i="12"/>
  <c r="AO21" i="12"/>
  <c r="BA21" i="12"/>
  <c r="W21" i="12"/>
  <c r="E21" i="12"/>
  <c r="O157" i="11"/>
  <c r="Q21" i="12"/>
  <c r="BY21" i="12"/>
  <c r="AC21" i="12"/>
  <c r="BD22" i="12"/>
  <c r="BG24" i="12"/>
  <c r="CE25" i="12"/>
  <c r="BM25" i="12"/>
  <c r="AX25" i="12"/>
  <c r="AI25" i="12"/>
  <c r="Q25" i="12"/>
  <c r="H25" i="12"/>
  <c r="BV25" i="12"/>
  <c r="BG25" i="12"/>
  <c r="AO25" i="12"/>
  <c r="Z25" i="12"/>
  <c r="K25" i="12"/>
  <c r="E25" i="12"/>
  <c r="AU27" i="12"/>
  <c r="K27" i="12"/>
  <c r="BS27" i="12"/>
  <c r="AC27" i="12"/>
  <c r="BM30" i="12"/>
  <c r="BM40" i="12"/>
  <c r="AO40" i="12"/>
  <c r="Q40" i="12"/>
  <c r="E40" i="12"/>
  <c r="BJ40" i="12"/>
  <c r="AL40" i="12"/>
  <c r="N40" i="12"/>
  <c r="E18" i="12"/>
  <c r="K18" i="12"/>
  <c r="W18" i="12"/>
  <c r="AI18" i="12"/>
  <c r="AU18" i="12"/>
  <c r="BG18" i="12"/>
  <c r="BS18" i="12"/>
  <c r="CE18" i="12"/>
  <c r="CI21" i="12"/>
  <c r="CI22" i="12"/>
  <c r="Q23" i="12"/>
  <c r="BA23" i="12"/>
  <c r="BS31" i="12"/>
  <c r="W31" i="12"/>
  <c r="BA31" i="12"/>
  <c r="BY35" i="12"/>
  <c r="BM35" i="12"/>
  <c r="H35" i="12"/>
  <c r="CI37" i="12"/>
  <c r="AL38" i="12"/>
  <c r="BS38" i="12"/>
  <c r="H40" i="12"/>
  <c r="AX40" i="12"/>
  <c r="CI24" i="12"/>
  <c r="CI27" i="12"/>
  <c r="AC29" i="12"/>
  <c r="BM36" i="12"/>
  <c r="AO36" i="12"/>
  <c r="Q36" i="12"/>
  <c r="BJ36" i="12"/>
  <c r="AL36" i="12"/>
  <c r="N36" i="12"/>
  <c r="BY38" i="12"/>
  <c r="BJ38" i="12"/>
  <c r="AU38" i="12"/>
  <c r="AC38" i="12"/>
  <c r="N38" i="12"/>
  <c r="BV38" i="12"/>
  <c r="BG38" i="12"/>
  <c r="AO38" i="12"/>
  <c r="Z38" i="12"/>
  <c r="K38" i="12"/>
  <c r="E38" i="12"/>
  <c r="Z40" i="12"/>
  <c r="BV40" i="12"/>
  <c r="CI28" i="12"/>
  <c r="CI29" i="12"/>
  <c r="CI30" i="12"/>
  <c r="K32" i="12"/>
  <c r="AI32" i="12"/>
  <c r="BG32" i="12"/>
  <c r="CE32" i="12"/>
  <c r="CI32" i="12"/>
  <c r="E34" i="12"/>
  <c r="Q34" i="12"/>
  <c r="AI34" i="12"/>
  <c r="AX34" i="12"/>
  <c r="BM34" i="12"/>
  <c r="CE34" i="12"/>
  <c r="CI34" i="12"/>
  <c r="CI38" i="12"/>
  <c r="CB26" i="12"/>
  <c r="BP26" i="12"/>
  <c r="BD26" i="12"/>
  <c r="AR26" i="12"/>
  <c r="AF26" i="12"/>
  <c r="T26" i="12"/>
  <c r="K26" i="12"/>
  <c r="C26" i="12"/>
  <c r="CE26" i="12"/>
  <c r="BS26" i="12"/>
  <c r="BG26" i="12"/>
  <c r="AU26" i="12"/>
  <c r="AI26" i="12"/>
  <c r="W26" i="12"/>
  <c r="E26" i="12"/>
  <c r="BV26" i="12"/>
  <c r="BJ26" i="12"/>
  <c r="AX26" i="12"/>
  <c r="AL26" i="12"/>
  <c r="Z26" i="12"/>
  <c r="N26" i="12"/>
  <c r="AC37" i="12"/>
  <c r="BA37" i="12"/>
  <c r="E17" i="12"/>
  <c r="Q17" i="12"/>
  <c r="AO17" i="12"/>
  <c r="BM17" i="12"/>
  <c r="C19" i="12"/>
  <c r="Q19" i="12"/>
  <c r="AF19" i="12"/>
  <c r="AU19" i="12"/>
  <c r="BM19" i="12"/>
  <c r="CB19" i="12"/>
  <c r="H20" i="12"/>
  <c r="Z20" i="12"/>
  <c r="AO20" i="12"/>
  <c r="BM20" i="12"/>
  <c r="T22" i="12"/>
  <c r="AR22" i="12"/>
  <c r="BP22" i="12"/>
  <c r="E23" i="12"/>
  <c r="Z23" i="12"/>
  <c r="AX23" i="12"/>
  <c r="BV23" i="12"/>
  <c r="C24" i="12"/>
  <c r="N24" i="12"/>
  <c r="AL24" i="12"/>
  <c r="BJ24" i="12"/>
  <c r="AO29" i="12"/>
  <c r="T35" i="12"/>
  <c r="BA35" i="12"/>
  <c r="Q39" i="12"/>
  <c r="BM39" i="12"/>
  <c r="CB35" i="12"/>
  <c r="BP35" i="12"/>
  <c r="BD35" i="12"/>
  <c r="AR35" i="12"/>
  <c r="AF35" i="12"/>
  <c r="W35" i="12"/>
  <c r="K35" i="12"/>
  <c r="C35" i="12"/>
  <c r="CE35" i="12"/>
  <c r="BS35" i="12"/>
  <c r="BG35" i="12"/>
  <c r="AU35" i="12"/>
  <c r="AI35" i="12"/>
  <c r="Z35" i="12"/>
  <c r="N35" i="12"/>
  <c r="E35" i="12"/>
  <c r="BV35" i="12"/>
  <c r="BJ35" i="12"/>
  <c r="AX35" i="12"/>
  <c r="AL35" i="12"/>
  <c r="Q35" i="12"/>
  <c r="AC17" i="12"/>
  <c r="BA17" i="12"/>
  <c r="BY17" i="12"/>
  <c r="H19" i="12"/>
  <c r="W19" i="12"/>
  <c r="AO19" i="12"/>
  <c r="BD19" i="12"/>
  <c r="BS19" i="12"/>
  <c r="AF20" i="12"/>
  <c r="BA20" i="12"/>
  <c r="CE20" i="12"/>
  <c r="C29" i="12"/>
  <c r="Q29" i="12"/>
  <c r="BM29" i="12"/>
  <c r="H39" i="12"/>
  <c r="AO39" i="12"/>
  <c r="C17" i="12"/>
  <c r="BV19" i="12"/>
  <c r="BJ19" i="12"/>
  <c r="AX19" i="12"/>
  <c r="AL19" i="12"/>
  <c r="Z19" i="12"/>
  <c r="N19" i="12"/>
  <c r="E19" i="12"/>
  <c r="CB29" i="12"/>
  <c r="BP29" i="12"/>
  <c r="BD29" i="12"/>
  <c r="AR29" i="12"/>
  <c r="AF29" i="12"/>
  <c r="T29" i="12"/>
  <c r="K29" i="12"/>
  <c r="E29" i="12"/>
  <c r="CE29" i="12"/>
  <c r="BS29" i="12"/>
  <c r="BG29" i="12"/>
  <c r="AU29" i="12"/>
  <c r="AI29" i="12"/>
  <c r="W29" i="12"/>
  <c r="N29" i="12"/>
  <c r="BV29" i="12"/>
  <c r="BJ29" i="12"/>
  <c r="AX29" i="12"/>
  <c r="AL29" i="12"/>
  <c r="Z29" i="12"/>
  <c r="H29" i="12"/>
  <c r="BS20" i="12"/>
  <c r="AU20" i="12"/>
  <c r="AI20" i="12"/>
  <c r="W20" i="12"/>
  <c r="K20" i="12"/>
  <c r="C20" i="12"/>
  <c r="CE22" i="12"/>
  <c r="BS22" i="12"/>
  <c r="BG22" i="12"/>
  <c r="AU22" i="12"/>
  <c r="AI22" i="12"/>
  <c r="W22" i="12"/>
  <c r="K22" i="12"/>
  <c r="E22" i="12"/>
  <c r="BV22" i="12"/>
  <c r="BJ22" i="12"/>
  <c r="AX22" i="12"/>
  <c r="AL22" i="12"/>
  <c r="Z22" i="12"/>
  <c r="N22" i="12"/>
  <c r="CB23" i="12"/>
  <c r="BP23" i="12"/>
  <c r="BD23" i="12"/>
  <c r="AR23" i="12"/>
  <c r="AF23" i="12"/>
  <c r="T23" i="12"/>
  <c r="H23" i="12"/>
  <c r="CE23" i="12"/>
  <c r="BS23" i="12"/>
  <c r="BG23" i="12"/>
  <c r="AU23" i="12"/>
  <c r="AI23" i="12"/>
  <c r="W23" i="12"/>
  <c r="K23" i="12"/>
  <c r="C23" i="12"/>
  <c r="BY24" i="12"/>
  <c r="BM24" i="12"/>
  <c r="BA24" i="12"/>
  <c r="AO24" i="12"/>
  <c r="AC24" i="12"/>
  <c r="Q24" i="12"/>
  <c r="CB24" i="12"/>
  <c r="BP24" i="12"/>
  <c r="BD24" i="12"/>
  <c r="AR24" i="12"/>
  <c r="AF24" i="12"/>
  <c r="T24" i="12"/>
  <c r="H24" i="12"/>
  <c r="CB39" i="12"/>
  <c r="BP39" i="12"/>
  <c r="BD39" i="12"/>
  <c r="AR39" i="12"/>
  <c r="AF39" i="12"/>
  <c r="T39" i="12"/>
  <c r="C39" i="12"/>
  <c r="CE39" i="12"/>
  <c r="BS39" i="12"/>
  <c r="BG39" i="12"/>
  <c r="AU39" i="12"/>
  <c r="AI39" i="12"/>
  <c r="W39" i="12"/>
  <c r="K39" i="12"/>
  <c r="E39" i="12"/>
  <c r="BV39" i="12"/>
  <c r="BJ39" i="12"/>
  <c r="AX39" i="12"/>
  <c r="AL39" i="12"/>
  <c r="Z39" i="12"/>
  <c r="N39" i="12"/>
  <c r="W17" i="12"/>
  <c r="AU17" i="12"/>
  <c r="BS17" i="12"/>
  <c r="T19" i="12"/>
  <c r="AI19" i="12"/>
  <c r="BA19" i="12"/>
  <c r="BP19" i="12"/>
  <c r="CE19" i="12"/>
  <c r="BA29" i="12"/>
  <c r="K21" i="12"/>
  <c r="AI21" i="12"/>
  <c r="BG21" i="12"/>
  <c r="CE21" i="12"/>
  <c r="C25" i="12"/>
  <c r="T25" i="12"/>
  <c r="AF25" i="12"/>
  <c r="AR25" i="12"/>
  <c r="BD25" i="12"/>
  <c r="BP25" i="12"/>
  <c r="CB25" i="12"/>
  <c r="E27" i="12"/>
  <c r="Q27" i="12"/>
  <c r="AO27" i="12"/>
  <c r="BM27" i="12"/>
  <c r="AC28" i="12"/>
  <c r="BA28" i="12"/>
  <c r="BY28" i="12"/>
  <c r="C30" i="12"/>
  <c r="K30" i="12"/>
  <c r="W30" i="12"/>
  <c r="AI30" i="12"/>
  <c r="AU30" i="12"/>
  <c r="BG30" i="12"/>
  <c r="BS30" i="12"/>
  <c r="CE30" i="12"/>
  <c r="Q31" i="12"/>
  <c r="AO31" i="12"/>
  <c r="BM31" i="12"/>
  <c r="E33" i="12"/>
  <c r="K33" i="12"/>
  <c r="W33" i="12"/>
  <c r="AI33" i="12"/>
  <c r="AU33" i="12"/>
  <c r="BG33" i="12"/>
  <c r="BS33" i="12"/>
  <c r="CE33" i="12"/>
  <c r="H34" i="12"/>
  <c r="T34" i="12"/>
  <c r="AF34" i="12"/>
  <c r="AR34" i="12"/>
  <c r="BD34" i="12"/>
  <c r="BP34" i="12"/>
  <c r="CB34" i="12"/>
  <c r="C36" i="12"/>
  <c r="K36" i="12"/>
  <c r="W36" i="12"/>
  <c r="AI36" i="12"/>
  <c r="AU36" i="12"/>
  <c r="BG36" i="12"/>
  <c r="BS36" i="12"/>
  <c r="CE36" i="12"/>
  <c r="C38" i="12"/>
  <c r="T38" i="12"/>
  <c r="AF38" i="12"/>
  <c r="AR38" i="12"/>
  <c r="BD38" i="12"/>
  <c r="BP38" i="12"/>
  <c r="CB38" i="12"/>
  <c r="C40" i="12"/>
  <c r="K40" i="12"/>
  <c r="W40" i="12"/>
  <c r="AI40" i="12"/>
  <c r="AU40" i="12"/>
  <c r="BG40" i="12"/>
  <c r="BS40" i="12"/>
  <c r="CE40" i="12"/>
  <c r="AI27" i="12"/>
  <c r="BG27" i="12"/>
  <c r="CE27" i="12"/>
  <c r="W28" i="12"/>
  <c r="AU28" i="12"/>
  <c r="BS28" i="12"/>
  <c r="H30" i="12"/>
  <c r="T30" i="12"/>
  <c r="AF30" i="12"/>
  <c r="AR30" i="12"/>
  <c r="BD30" i="12"/>
  <c r="BP30" i="12"/>
  <c r="CB30" i="12"/>
  <c r="K31" i="12"/>
  <c r="AI31" i="12"/>
  <c r="BG31" i="12"/>
  <c r="CE31" i="12"/>
  <c r="C33" i="12"/>
  <c r="T33" i="12"/>
  <c r="AF33" i="12"/>
  <c r="AR33" i="12"/>
  <c r="BD33" i="12"/>
  <c r="BP33" i="12"/>
  <c r="CB33" i="12"/>
  <c r="H36" i="12"/>
  <c r="T36" i="12"/>
  <c r="AF36" i="12"/>
  <c r="AR36" i="12"/>
  <c r="BD36" i="12"/>
  <c r="BP36" i="12"/>
  <c r="CB36" i="12"/>
  <c r="T40" i="12"/>
  <c r="AF40" i="12"/>
  <c r="AR40" i="12"/>
  <c r="BD40" i="12"/>
  <c r="BP40" i="12"/>
  <c r="CB40" i="12"/>
  <c r="C28" i="12"/>
  <c r="CB28" i="12"/>
  <c r="BV28" i="12"/>
  <c r="BP28" i="12"/>
  <c r="BJ28" i="12"/>
  <c r="BD28" i="12"/>
  <c r="AX28" i="12"/>
  <c r="AR28" i="12"/>
  <c r="AL28" i="12"/>
  <c r="AF28" i="12"/>
  <c r="Z28" i="12"/>
  <c r="T28" i="12"/>
  <c r="N28" i="12"/>
  <c r="H28" i="12"/>
  <c r="C16" i="12"/>
  <c r="H17" i="12"/>
  <c r="N17" i="12"/>
  <c r="T17" i="12"/>
  <c r="Z17" i="12"/>
  <c r="AF17" i="12"/>
  <c r="AL17" i="12"/>
  <c r="AR17" i="12"/>
  <c r="AX17" i="12"/>
  <c r="BD17" i="12"/>
  <c r="BJ17" i="12"/>
  <c r="BP17" i="12"/>
  <c r="BV17" i="12"/>
  <c r="CB17" i="12"/>
  <c r="H21" i="12"/>
  <c r="N21" i="12"/>
  <c r="T21" i="12"/>
  <c r="Z21" i="12"/>
  <c r="AF21" i="12"/>
  <c r="AL21" i="12"/>
  <c r="AR21" i="12"/>
  <c r="AX21" i="12"/>
  <c r="BD21" i="12"/>
  <c r="BJ21" i="12"/>
  <c r="BP21" i="12"/>
  <c r="BV21" i="12"/>
  <c r="CB21" i="12"/>
  <c r="N16" i="12"/>
  <c r="T16" i="12"/>
  <c r="Z16" i="12"/>
  <c r="AF16" i="12"/>
  <c r="AL16" i="12"/>
  <c r="AR16" i="12"/>
  <c r="AX16" i="12"/>
  <c r="BJ16" i="12"/>
  <c r="BP16" i="12"/>
  <c r="BV16" i="12"/>
  <c r="CB16" i="12"/>
  <c r="AX20" i="12"/>
  <c r="BD20" i="12"/>
  <c r="BJ20" i="12"/>
  <c r="BP20" i="12"/>
  <c r="BV20" i="12"/>
  <c r="CB20" i="12"/>
  <c r="CI25" i="12"/>
  <c r="C27" i="12"/>
  <c r="C31" i="12"/>
  <c r="H32" i="12"/>
  <c r="N32" i="12"/>
  <c r="T32" i="12"/>
  <c r="Z32" i="12"/>
  <c r="AF32" i="12"/>
  <c r="AL32" i="12"/>
  <c r="AR32" i="12"/>
  <c r="AX32" i="12"/>
  <c r="BD32" i="12"/>
  <c r="BJ32" i="12"/>
  <c r="BP32" i="12"/>
  <c r="BV32" i="12"/>
  <c r="CB32" i="12"/>
  <c r="Q37" i="12"/>
  <c r="AO37" i="12"/>
  <c r="BM37" i="12"/>
  <c r="H27" i="12"/>
  <c r="N27" i="12"/>
  <c r="T27" i="12"/>
  <c r="Z27" i="12"/>
  <c r="AF27" i="12"/>
  <c r="AL27" i="12"/>
  <c r="AR27" i="12"/>
  <c r="AX27" i="12"/>
  <c r="BD27" i="12"/>
  <c r="BJ27" i="12"/>
  <c r="BP27" i="12"/>
  <c r="BV27" i="12"/>
  <c r="CB27" i="12"/>
  <c r="H31" i="12"/>
  <c r="N31" i="12"/>
  <c r="T31" i="12"/>
  <c r="Z31" i="12"/>
  <c r="AF31" i="12"/>
  <c r="AL31" i="12"/>
  <c r="AR31" i="12"/>
  <c r="AX31" i="12"/>
  <c r="BD31" i="12"/>
  <c r="BJ31" i="12"/>
  <c r="BP31" i="12"/>
  <c r="BV31" i="12"/>
  <c r="CB31" i="12"/>
  <c r="K37" i="12"/>
  <c r="AI37" i="12"/>
  <c r="BG37" i="12"/>
  <c r="CE37" i="12"/>
  <c r="CB37" i="12"/>
  <c r="BV37" i="12"/>
  <c r="BP37" i="12"/>
  <c r="BJ37" i="12"/>
  <c r="BD37" i="12"/>
  <c r="AX37" i="12"/>
  <c r="AR37" i="12"/>
  <c r="AL37" i="12"/>
  <c r="AF37" i="12"/>
  <c r="Z37" i="12"/>
  <c r="T37" i="12"/>
  <c r="N37" i="12"/>
  <c r="H37" i="12"/>
  <c r="C37" i="12"/>
  <c r="E37" i="12"/>
  <c r="W37" i="12"/>
  <c r="AU37" i="12"/>
  <c r="BS37" i="12"/>
  <c r="N11" i="12" l="1"/>
  <c r="P14" i="12" s="1"/>
  <c r="M14" i="12"/>
  <c r="K13" i="12"/>
  <c r="BY43" i="12"/>
  <c r="E43" i="12"/>
  <c r="CE43" i="12"/>
  <c r="BJ43" i="12"/>
  <c r="AL43" i="12"/>
  <c r="N43" i="12"/>
  <c r="Q43" i="12"/>
  <c r="AC43" i="12"/>
  <c r="BV43" i="12"/>
  <c r="AU43" i="12"/>
  <c r="AI43" i="12"/>
  <c r="AX43" i="12"/>
  <c r="Z43" i="12"/>
  <c r="BM43" i="12"/>
  <c r="C43" i="12"/>
  <c r="W43" i="12"/>
  <c r="K43" i="12"/>
  <c r="AO43" i="12"/>
  <c r="BA43" i="12"/>
  <c r="BS43" i="12"/>
  <c r="BG43" i="12"/>
  <c r="CB43" i="12"/>
  <c r="BD43" i="12"/>
  <c r="AF43" i="12"/>
  <c r="H43" i="12"/>
  <c r="BP43" i="12"/>
  <c r="AR43" i="12"/>
  <c r="T43" i="12"/>
  <c r="G5" i="6"/>
  <c r="C10" i="6"/>
  <c r="C11" i="6" s="1"/>
  <c r="C12" i="6" s="1"/>
  <c r="C13" i="6" s="1"/>
  <c r="C14" i="6" s="1"/>
  <c r="C15" i="6" s="1"/>
  <c r="C16" i="6" s="1"/>
  <c r="J20" i="7"/>
  <c r="I20" i="7"/>
  <c r="F20" i="7"/>
  <c r="G20" i="7"/>
  <c r="D20" i="7"/>
  <c r="N13" i="12" l="1"/>
  <c r="Q11" i="12"/>
  <c r="S14" i="12" s="1"/>
  <c r="C17" i="6"/>
  <c r="C18" i="6" s="1"/>
  <c r="C19" i="6" s="1"/>
  <c r="C20" i="6" s="1"/>
  <c r="C21" i="6" s="1"/>
  <c r="C22" i="6" s="1"/>
  <c r="C23" i="6" s="1"/>
  <c r="C24" i="6" s="1"/>
  <c r="C25" i="6" s="1"/>
  <c r="C26" i="6" s="1"/>
  <c r="C27" i="6" s="1"/>
  <c r="C28" i="6" s="1"/>
  <c r="C29" i="6" s="1"/>
  <c r="C30" i="6" s="1"/>
  <c r="C31" i="6" s="1"/>
  <c r="C32" i="6" s="1"/>
  <c r="C33" i="6" s="1"/>
  <c r="C34" i="6" s="1"/>
  <c r="C35" i="6" s="1"/>
  <c r="C36" i="6" s="1"/>
  <c r="C37" i="6" s="1"/>
  <c r="C38" i="6" s="1"/>
  <c r="C41" i="12"/>
  <c r="C44" i="12"/>
  <c r="E44" i="12" s="1"/>
  <c r="H44" i="12" s="1"/>
  <c r="K44" i="12" s="1"/>
  <c r="N44" i="12" s="1"/>
  <c r="Q44" i="12" s="1"/>
  <c r="T44" i="12" s="1"/>
  <c r="W44" i="12" s="1"/>
  <c r="Z44" i="12" s="1"/>
  <c r="AC44" i="12" s="1"/>
  <c r="AF44" i="12" s="1"/>
  <c r="AI44" i="12" s="1"/>
  <c r="AL44" i="12" s="1"/>
  <c r="AO44" i="12" s="1"/>
  <c r="AR44" i="12" s="1"/>
  <c r="AU44" i="12" s="1"/>
  <c r="AX44" i="12" s="1"/>
  <c r="BA44" i="12" s="1"/>
  <c r="BD44" i="12" s="1"/>
  <c r="BG44" i="12" s="1"/>
  <c r="BJ44" i="12" s="1"/>
  <c r="BM44" i="12" s="1"/>
  <c r="BP44" i="12" s="1"/>
  <c r="BS44" i="12" s="1"/>
  <c r="BV44" i="12" s="1"/>
  <c r="BY44" i="12" s="1"/>
  <c r="CB44" i="12" s="1"/>
  <c r="CE44" i="12" s="1"/>
  <c r="K15" i="4"/>
  <c r="B10" i="6"/>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G15" i="4"/>
  <c r="I16" i="4" l="1"/>
  <c r="J16" i="4"/>
  <c r="G6" i="1"/>
  <c r="G43" i="1" s="1"/>
  <c r="G16" i="4"/>
  <c r="C16" i="4"/>
  <c r="F16" i="4"/>
  <c r="E16" i="4"/>
  <c r="D16" i="4"/>
  <c r="H15" i="4"/>
  <c r="D10" i="6"/>
  <c r="D14" i="6"/>
  <c r="D18" i="6"/>
  <c r="D22" i="6"/>
  <c r="D26" i="6"/>
  <c r="D30" i="6"/>
  <c r="D34" i="6"/>
  <c r="D38" i="6"/>
  <c r="D42" i="6"/>
  <c r="D9" i="6"/>
  <c r="D47" i="6" s="1"/>
  <c r="D11" i="6"/>
  <c r="D15" i="6"/>
  <c r="D19" i="6"/>
  <c r="D23" i="6"/>
  <c r="D27" i="6"/>
  <c r="D31" i="6"/>
  <c r="D35" i="6"/>
  <c r="D39" i="6"/>
  <c r="D43" i="6"/>
  <c r="D12" i="6"/>
  <c r="D16" i="6"/>
  <c r="D20" i="6"/>
  <c r="D24" i="6"/>
  <c r="D28" i="6"/>
  <c r="D32" i="6"/>
  <c r="D36" i="6"/>
  <c r="D40" i="6"/>
  <c r="D44" i="6"/>
  <c r="D13" i="6"/>
  <c r="D17" i="6"/>
  <c r="D21" i="6"/>
  <c r="D25" i="6"/>
  <c r="D29" i="6"/>
  <c r="D33" i="6"/>
  <c r="D37" i="6"/>
  <c r="D41" i="6"/>
  <c r="D45" i="6"/>
  <c r="Q13" i="12"/>
  <c r="T11" i="12"/>
  <c r="V14" i="12" s="1"/>
  <c r="L15" i="4"/>
  <c r="F5" i="6" s="1"/>
  <c r="C53" i="12"/>
  <c r="D6" i="7"/>
  <c r="G42" i="1" l="1"/>
  <c r="G33" i="1"/>
  <c r="G32" i="1"/>
  <c r="G14" i="1"/>
  <c r="H14" i="1" s="1"/>
  <c r="W11" i="12"/>
  <c r="Y14" i="12" s="1"/>
  <c r="G37" i="1"/>
  <c r="G44" i="1"/>
  <c r="G40" i="1"/>
  <c r="G15" i="1"/>
  <c r="G36" i="1"/>
  <c r="G39" i="1"/>
  <c r="G38" i="1"/>
  <c r="G41" i="1"/>
  <c r="E9" i="6"/>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C54" i="12"/>
  <c r="G16" i="1"/>
  <c r="G9" i="6"/>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Z11" i="12" l="1"/>
  <c r="AC11" i="12" s="1"/>
  <c r="H15" i="1"/>
  <c r="H16" i="1" s="1"/>
  <c r="G17" i="1"/>
  <c r="AB14" i="12" l="1"/>
  <c r="AF11" i="12"/>
  <c r="AE14" i="12"/>
  <c r="H17" i="1"/>
  <c r="G18" i="1"/>
  <c r="AI11" i="12" l="1"/>
  <c r="AH14" i="12"/>
  <c r="H18" i="1"/>
  <c r="G19" i="1"/>
  <c r="H19" i="1" l="1"/>
  <c r="AL11" i="12"/>
  <c r="AK14" i="12"/>
  <c r="G20" i="1"/>
  <c r="H20" i="1" l="1"/>
  <c r="AO11" i="12"/>
  <c r="AN14" i="12"/>
  <c r="G21" i="1"/>
  <c r="H21" i="1" l="1"/>
  <c r="AR11" i="12"/>
  <c r="AQ14" i="12"/>
  <c r="G22" i="1"/>
  <c r="H22" i="1" l="1"/>
  <c r="AU11" i="12"/>
  <c r="AT14" i="12"/>
  <c r="G23" i="1"/>
  <c r="H23" i="1" l="1"/>
  <c r="AX11" i="12"/>
  <c r="AW14" i="12"/>
  <c r="BA11" i="12" l="1"/>
  <c r="AZ14" i="12"/>
  <c r="G24" i="1"/>
  <c r="H24" i="1" s="1"/>
  <c r="BD11" i="12" l="1"/>
  <c r="BC14" i="12"/>
  <c r="G25" i="1"/>
  <c r="H25" i="1" s="1"/>
  <c r="BG11" i="12" l="1"/>
  <c r="BG13" i="12" s="1"/>
  <c r="BF14" i="12"/>
  <c r="BJ11" i="12" l="1"/>
  <c r="BJ13" i="12" s="1"/>
  <c r="BI14" i="12"/>
  <c r="G26" i="1"/>
  <c r="H26" i="1" s="1"/>
  <c r="BM11" i="12" l="1"/>
  <c r="BM13" i="12" s="1"/>
  <c r="BL14" i="12"/>
  <c r="G27" i="1"/>
  <c r="H27" i="1" s="1"/>
  <c r="BP11" i="12" l="1"/>
  <c r="BP13" i="12" s="1"/>
  <c r="BO14" i="12"/>
  <c r="G28" i="1"/>
  <c r="H28" i="1" s="1"/>
  <c r="BS11" i="12" l="1"/>
  <c r="BS13" i="12" s="1"/>
  <c r="BR14" i="12"/>
  <c r="G29" i="1"/>
  <c r="H29" i="1" s="1"/>
  <c r="BV11" i="12" l="1"/>
  <c r="BV13" i="12" s="1"/>
  <c r="BU14" i="12"/>
  <c r="G30" i="1"/>
  <c r="H30" i="1" s="1"/>
  <c r="BY11" i="12" l="1"/>
  <c r="BY13" i="12" s="1"/>
  <c r="BX14" i="12"/>
  <c r="G31" i="1"/>
  <c r="H31" i="1" s="1"/>
  <c r="H32" i="1" s="1"/>
  <c r="H33" i="1" s="1"/>
  <c r="CB11" i="12" l="1"/>
  <c r="CB13" i="12" s="1"/>
  <c r="CA14" i="12"/>
  <c r="CE11" i="12" l="1"/>
  <c r="CD14" i="12"/>
  <c r="G34" i="1"/>
  <c r="H34" i="1" s="1"/>
  <c r="CG14" i="12" l="1"/>
  <c r="CE13" i="12"/>
  <c r="G35" i="1"/>
  <c r="H35" i="1" s="1"/>
  <c r="H36" i="1" s="1"/>
  <c r="H37" i="1" s="1"/>
  <c r="H38" i="1" s="1"/>
  <c r="H39" i="1" s="1"/>
  <c r="H40" i="1" s="1"/>
  <c r="H41" i="1" l="1"/>
  <c r="H42" i="1"/>
  <c r="H44" i="1" l="1"/>
  <c r="H43" i="1"/>
  <c r="C8" i="12"/>
  <c r="BW43" i="12"/>
  <c r="BB43" i="12"/>
  <c r="U43" i="12"/>
  <c r="BZ43" i="12"/>
  <c r="L43" i="12"/>
  <c r="AP43" i="12"/>
  <c r="AD43" i="12"/>
  <c r="I43" i="12"/>
  <c r="AM43" i="12"/>
  <c r="X43" i="12"/>
  <c r="R43" i="12"/>
  <c r="AV43" i="12"/>
  <c r="AJ43" i="12"/>
  <c r="BN43" i="12"/>
  <c r="BK43" i="12"/>
  <c r="AY43" i="12"/>
  <c r="BT43" i="12"/>
  <c r="AG43" i="12"/>
  <c r="AA43" i="12"/>
  <c r="BE43" i="12"/>
  <c r="BQ43" i="12"/>
  <c r="O43" i="12"/>
  <c r="CF43" i="12"/>
  <c r="AS43" i="12"/>
  <c r="CC43" i="12"/>
  <c r="D43" i="12"/>
  <c r="BB42" i="12" s="1"/>
  <c r="BA42" i="12" s="1"/>
  <c r="F43" i="12"/>
  <c r="BH43" i="12"/>
  <c r="BH42" i="12" s="1"/>
  <c r="BG42" i="12" s="1"/>
  <c r="AM42" i="12" l="1"/>
  <c r="AL42" i="12" s="1"/>
  <c r="L42" i="12"/>
  <c r="K42" i="12" s="1"/>
  <c r="BW42" i="12"/>
  <c r="BV42" i="12" s="1"/>
  <c r="AY42" i="12"/>
  <c r="AX42" i="12" s="1"/>
  <c r="AX41" i="12" s="1"/>
  <c r="O42" i="12"/>
  <c r="N42" i="12" s="1"/>
  <c r="AV42" i="12"/>
  <c r="AU42" i="12" s="1"/>
  <c r="AA42" i="12"/>
  <c r="Z42" i="12" s="1"/>
  <c r="F42" i="12"/>
  <c r="E42" i="12" s="1"/>
  <c r="E41" i="12" s="1"/>
  <c r="BQ42" i="12"/>
  <c r="BP42" i="12" s="1"/>
  <c r="BT42" i="12"/>
  <c r="BS42" i="12" s="1"/>
  <c r="BN42" i="12"/>
  <c r="BM42" i="12" s="1"/>
  <c r="CC42" i="12"/>
  <c r="CB42" i="12" s="1"/>
  <c r="CB41" i="12" s="1"/>
  <c r="D44" i="12"/>
  <c r="F44" i="12" s="1"/>
  <c r="I44" i="12" s="1"/>
  <c r="L44" i="12" s="1"/>
  <c r="O44" i="12" s="1"/>
  <c r="R44" i="12" s="1"/>
  <c r="U44" i="12" s="1"/>
  <c r="X44" i="12" s="1"/>
  <c r="AA44" i="12" s="1"/>
  <c r="AD44" i="12" s="1"/>
  <c r="AG44" i="12" s="1"/>
  <c r="AJ44" i="12" s="1"/>
  <c r="AM44" i="12" s="1"/>
  <c r="AP44" i="12" s="1"/>
  <c r="AS44" i="12" s="1"/>
  <c r="AV44" i="12" s="1"/>
  <c r="AY44" i="12" s="1"/>
  <c r="BB44" i="12" s="1"/>
  <c r="BE44" i="12" s="1"/>
  <c r="BH44" i="12" s="1"/>
  <c r="BK44" i="12" s="1"/>
  <c r="BN44" i="12" s="1"/>
  <c r="BQ44" i="12" s="1"/>
  <c r="BT44" i="12" s="1"/>
  <c r="BW44" i="12" s="1"/>
  <c r="BZ44" i="12" s="1"/>
  <c r="CC44" i="12" s="1"/>
  <c r="CF44" i="12" s="1"/>
  <c r="AS42" i="12"/>
  <c r="AR42" i="12" s="1"/>
  <c r="CI43" i="12"/>
  <c r="R42" i="12"/>
  <c r="Q42" i="12" s="1"/>
  <c r="S42" i="12" s="1"/>
  <c r="I42" i="12"/>
  <c r="H42" i="12" s="1"/>
  <c r="H41" i="12" s="1"/>
  <c r="BZ42" i="12"/>
  <c r="BY42" i="12" s="1"/>
  <c r="AJ42" i="12"/>
  <c r="AI42" i="12" s="1"/>
  <c r="X42" i="12"/>
  <c r="W42" i="12" s="1"/>
  <c r="W41" i="12" s="1"/>
  <c r="AD42" i="12"/>
  <c r="AC42" i="12" s="1"/>
  <c r="AC41" i="12" s="1"/>
  <c r="U42" i="12"/>
  <c r="T42" i="12" s="1"/>
  <c r="CF42" i="12"/>
  <c r="CE42" i="12" s="1"/>
  <c r="CE41" i="12" s="1"/>
  <c r="BE42" i="12"/>
  <c r="BD42" i="12" s="1"/>
  <c r="BF42" i="12" s="1"/>
  <c r="AG42" i="12"/>
  <c r="AF42" i="12" s="1"/>
  <c r="AH42" i="12" s="1"/>
  <c r="BK42" i="12"/>
  <c r="BJ42" i="12" s="1"/>
  <c r="AP42" i="12"/>
  <c r="AO42" i="12" s="1"/>
  <c r="AO41" i="12" s="1"/>
  <c r="G42" i="12"/>
  <c r="BS41" i="12"/>
  <c r="BU42" i="12"/>
  <c r="AU41" i="12"/>
  <c r="AW42" i="12"/>
  <c r="M42" i="12"/>
  <c r="K41" i="12"/>
  <c r="BX42" i="12"/>
  <c r="BV41" i="12"/>
  <c r="BR42" i="12"/>
  <c r="BP41" i="12"/>
  <c r="AB42" i="12"/>
  <c r="Z41" i="12"/>
  <c r="J42" i="12"/>
  <c r="CA42" i="12"/>
  <c r="BY41" i="12"/>
  <c r="AR41" i="12"/>
  <c r="AT42" i="12"/>
  <c r="AK42" i="12"/>
  <c r="AI41" i="12"/>
  <c r="AE42" i="12"/>
  <c r="T41" i="12"/>
  <c r="V42" i="12"/>
  <c r="CD42" i="12"/>
  <c r="P42" i="12"/>
  <c r="N41" i="12"/>
  <c r="BO42" i="12"/>
  <c r="BM41" i="12"/>
  <c r="BI42" i="12"/>
  <c r="BG41" i="12"/>
  <c r="BC42" i="12"/>
  <c r="BA41" i="12"/>
  <c r="AF41" i="12"/>
  <c r="BL42" i="12"/>
  <c r="BJ41" i="12"/>
  <c r="AN42" i="12"/>
  <c r="AL41" i="12"/>
  <c r="BD41" i="12" l="1"/>
  <c r="Y42" i="12"/>
  <c r="Q41" i="12"/>
  <c r="AQ42" i="12"/>
  <c r="AZ42" i="12"/>
  <c r="A52" i="12"/>
  <c r="A54" i="12" s="1"/>
  <c r="CH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Paulo Barreiros</author>
  </authors>
  <commentList>
    <comment ref="D8" authorId="0" shapeId="0" xr:uid="{00000000-0006-0000-0500-000001000000}">
      <text>
        <r>
          <rPr>
            <b/>
            <sz val="9"/>
            <color indexed="81"/>
            <rFont val="Tahoma"/>
            <family val="2"/>
          </rPr>
          <t>Haberbeck:</t>
        </r>
        <r>
          <rPr>
            <sz val="9"/>
            <color indexed="81"/>
            <rFont val="Tahoma"/>
            <family val="2"/>
          </rPr>
          <t xml:space="preserve">
PREENCHER DESDE O INÍCIO DA OBRA COM OS CUSTOS JÁ EFETIVADOS ATÉ AGORA E TAMBEM COM OS CUSTOS A REALIZAR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testeprofile</author>
  </authors>
  <commentList>
    <comment ref="CH14" authorId="0" shapeId="0" xr:uid="{00000000-0006-0000-0800-000001000000}">
      <text>
        <r>
          <rPr>
            <sz val="8"/>
            <color indexed="81"/>
            <rFont val="Tahoma"/>
            <family val="2"/>
          </rPr>
          <t xml:space="preserve">Inserir o custo total de cada ítem neste campo
</t>
        </r>
      </text>
    </comment>
  </commentList>
</comments>
</file>

<file path=xl/sharedStrings.xml><?xml version="1.0" encoding="utf-8"?>
<sst xmlns="http://schemas.openxmlformats.org/spreadsheetml/2006/main" count="526" uniqueCount="365">
  <si>
    <t>LANÇAMENTO DE VENDAS</t>
  </si>
  <si>
    <t>MÊS</t>
  </si>
  <si>
    <t>VENDAS</t>
  </si>
  <si>
    <t>EVOLUÇÃO</t>
  </si>
  <si>
    <t>UNIDADES</t>
  </si>
  <si>
    <t>%</t>
  </si>
  <si>
    <t>% ACUM</t>
  </si>
  <si>
    <t>VALOR TOTAL (R$)</t>
  </si>
  <si>
    <t>TOTAL DE UNIDADES</t>
  </si>
  <si>
    <t>EVOLUÇÃO DAS VENDAS</t>
  </si>
  <si>
    <t>n</t>
  </si>
  <si>
    <t>TOTAL</t>
  </si>
  <si>
    <t>OBRAS EM EXECUÇÃO</t>
  </si>
  <si>
    <t>VGV</t>
  </si>
  <si>
    <t>Unidades</t>
  </si>
  <si>
    <t>% vendas</t>
  </si>
  <si>
    <t>Custo de obra</t>
  </si>
  <si>
    <t>% executado</t>
  </si>
  <si>
    <t>OBRAS EXECUTADAS</t>
  </si>
  <si>
    <t>Financiamento Bancário</t>
  </si>
  <si>
    <t>Agente Financeiro</t>
  </si>
  <si>
    <t>Valor Total</t>
  </si>
  <si>
    <t>Saldo Devedor</t>
  </si>
  <si>
    <t>Nome do Empreendimento</t>
  </si>
  <si>
    <t>Data de término da obra</t>
  </si>
  <si>
    <t>(*) RV = RESIDENCIAL VERTICAL    RH = RESIDENCIAL HORIZONTAL    CV = COMERCIAL VERTICAL    LT = LOTEAMENTO    IND = INDUSTRIAL    OUT = OUTROS</t>
  </si>
  <si>
    <t>Cidade</t>
  </si>
  <si>
    <t>UF</t>
  </si>
  <si>
    <t>HISTÓRICO DA EMPRESA</t>
  </si>
  <si>
    <t>PRINCIPAIS ÁREAS DE ATUAÇÃO</t>
  </si>
  <si>
    <t>ATUAÇÃO NA INCORPORAÇÃO IMOBILIÁRIA</t>
  </si>
  <si>
    <t>Número de unidades</t>
  </si>
  <si>
    <t>Custo da obra ( em R$ )</t>
  </si>
  <si>
    <t>Estágio da obra (%)</t>
  </si>
  <si>
    <t>Permutadas</t>
  </si>
  <si>
    <t>Vendidas</t>
  </si>
  <si>
    <t>Total</t>
  </si>
  <si>
    <t>Empreendimento</t>
  </si>
  <si>
    <t xml:space="preserve">    BLOCOS</t>
  </si>
  <si>
    <t xml:space="preserve">    ANDARES</t>
  </si>
  <si>
    <t>DORMITÓRIOS</t>
  </si>
  <si>
    <t xml:space="preserve">    UNIDADES/ANDAR</t>
  </si>
  <si>
    <t>VAGAS</t>
  </si>
  <si>
    <t xml:space="preserve">    TOTAL</t>
  </si>
  <si>
    <t>INÍCIO DA OBRA</t>
  </si>
  <si>
    <t>FINAL DA OBRA</t>
  </si>
  <si>
    <t>Incorrido</t>
  </si>
  <si>
    <t>CRONOGRAMA FÍSICO FINANCEIRO RESUMIDO</t>
  </si>
  <si>
    <t>% DE OBRA REALIZADO ATUAL</t>
  </si>
  <si>
    <t>MÊS DE INÍCIO EFETIVO DA OBRA</t>
  </si>
  <si>
    <t>CUSTO DE OBRA</t>
  </si>
  <si>
    <t>MENSAL</t>
  </si>
  <si>
    <t>ACUMULADO</t>
  </si>
  <si>
    <t>% DE OBRA</t>
  </si>
  <si>
    <t>MENU</t>
  </si>
  <si>
    <t>MÊS DE TÉRMINO DA OBRA</t>
  </si>
  <si>
    <t xml:space="preserve">E mail: </t>
  </si>
  <si>
    <t>Quitadas</t>
  </si>
  <si>
    <t>Estoque</t>
  </si>
  <si>
    <t>Não Quitadas</t>
  </si>
  <si>
    <r>
      <t xml:space="preserve">Valor total de venda das unidades </t>
    </r>
    <r>
      <rPr>
        <b/>
        <sz val="10"/>
        <color theme="0"/>
        <rFont val="Calibri"/>
        <family val="2"/>
      </rPr>
      <t>( em R$ )</t>
    </r>
  </si>
  <si>
    <r>
      <t xml:space="preserve">Valores relativos às unidades vendidas </t>
    </r>
    <r>
      <rPr>
        <b/>
        <sz val="10"/>
        <color theme="0"/>
        <rFont val="Calibri"/>
        <family val="2"/>
      </rPr>
      <t>( em R$ )</t>
    </r>
  </si>
  <si>
    <t>Em estoque</t>
  </si>
  <si>
    <t>A incorrer</t>
  </si>
  <si>
    <t>Àrea do terreno (m2)</t>
  </si>
  <si>
    <t>Valor escriturado do terreno (R$)</t>
  </si>
  <si>
    <t>Valor atual de mercado do terreno (R$)</t>
  </si>
  <si>
    <t>Valor de financiamento solicitado (R$)</t>
  </si>
  <si>
    <t>Até chaves</t>
  </si>
  <si>
    <t xml:space="preserve"> Já recebido</t>
  </si>
  <si>
    <t>TIPOLOGIA DAS UNIDADES</t>
  </si>
  <si>
    <t>PREÇO MÉDIO VENDA (R$)</t>
  </si>
  <si>
    <t>Área Útil (m2)</t>
  </si>
  <si>
    <t>Coberta</t>
  </si>
  <si>
    <t>Descoberta</t>
  </si>
  <si>
    <t>Vagas</t>
  </si>
  <si>
    <t>I</t>
  </si>
  <si>
    <t>II</t>
  </si>
  <si>
    <t>III</t>
  </si>
  <si>
    <t>IV</t>
  </si>
  <si>
    <t>V</t>
  </si>
  <si>
    <t>VI</t>
  </si>
  <si>
    <t>VII</t>
  </si>
  <si>
    <t>VIII</t>
  </si>
  <si>
    <t>IX</t>
  </si>
  <si>
    <t>TIPO DE UNIDADE</t>
  </si>
  <si>
    <t>X</t>
  </si>
  <si>
    <t>TIPO</t>
  </si>
  <si>
    <t>Tipo</t>
  </si>
  <si>
    <t>TABELA DE VENDAS</t>
  </si>
  <si>
    <t>TIPO I</t>
  </si>
  <si>
    <t xml:space="preserve"> </t>
  </si>
  <si>
    <t>TIPO DE VENDA</t>
  </si>
  <si>
    <t>Descrição</t>
  </si>
  <si>
    <t>Quant.</t>
  </si>
  <si>
    <t>Valores</t>
  </si>
  <si>
    <t>VD</t>
  </si>
  <si>
    <t>Venda Direta</t>
  </si>
  <si>
    <t>PC</t>
  </si>
  <si>
    <t>Permuta Comercial</t>
  </si>
  <si>
    <t>PT</t>
  </si>
  <si>
    <t>Permuta de Terreno</t>
  </si>
  <si>
    <t>Q</t>
  </si>
  <si>
    <t>Quitada</t>
  </si>
  <si>
    <t>R</t>
  </si>
  <si>
    <t>Repasse</t>
  </si>
  <si>
    <t>E</t>
  </si>
  <si>
    <t>Edifício</t>
  </si>
  <si>
    <t>Valores sem juros</t>
  </si>
  <si>
    <t>Quant</t>
  </si>
  <si>
    <t>Nº da Unidade</t>
  </si>
  <si>
    <t>Tipo de
Venda</t>
  </si>
  <si>
    <t>Comprador</t>
  </si>
  <si>
    <t>Data de venda</t>
  </si>
  <si>
    <t>Valor de venda</t>
  </si>
  <si>
    <t>Valores recebidos</t>
  </si>
  <si>
    <t>Durante a construção</t>
  </si>
  <si>
    <t>Parcela de chaves</t>
  </si>
  <si>
    <t>Pós Chaves</t>
  </si>
  <si>
    <t>Parcela a repassar</t>
  </si>
  <si>
    <t>Nome Cliente</t>
  </si>
  <si>
    <t>CPF</t>
  </si>
  <si>
    <t>Endereço</t>
  </si>
  <si>
    <t>Nº</t>
  </si>
  <si>
    <t>Complemento</t>
  </si>
  <si>
    <t>CEP</t>
  </si>
  <si>
    <t>Telefone</t>
  </si>
  <si>
    <t>-</t>
  </si>
  <si>
    <t xml:space="preserve"> QUADRO DE ÁREAS DAS UNIDADES </t>
  </si>
  <si>
    <t>QUANTIDADE</t>
  </si>
  <si>
    <t>ÁREAS (em m²)</t>
  </si>
  <si>
    <t>ÚTIL</t>
  </si>
  <si>
    <t>COMUM</t>
  </si>
  <si>
    <t>PREÇO TOTAL (Média)</t>
  </si>
  <si>
    <t>PREÇO UNITÁRIO</t>
  </si>
  <si>
    <t>m² área útil</t>
  </si>
  <si>
    <t>m² área total</t>
  </si>
  <si>
    <t xml:space="preserve">                 </t>
  </si>
  <si>
    <t>Valor do Financiamento</t>
  </si>
  <si>
    <t xml:space="preserve">   Recursos Próprios</t>
  </si>
  <si>
    <t xml:space="preserve">  Total da Construção</t>
  </si>
  <si>
    <t>Data da Liberação</t>
  </si>
  <si>
    <t>10º Mês</t>
  </si>
  <si>
    <t>11º Mês</t>
  </si>
  <si>
    <t>12º Mês</t>
  </si>
  <si>
    <t>13º Mês</t>
  </si>
  <si>
    <t>14º Mês</t>
  </si>
  <si>
    <t>15º Mês</t>
  </si>
  <si>
    <t>16º Mês</t>
  </si>
  <si>
    <t>17º Mês</t>
  </si>
  <si>
    <t>18º Mês</t>
  </si>
  <si>
    <t>19º Mês</t>
  </si>
  <si>
    <t>20º Mês</t>
  </si>
  <si>
    <t>21º Mês</t>
  </si>
  <si>
    <t>22º Mês</t>
  </si>
  <si>
    <t>23º Mês</t>
  </si>
  <si>
    <t>24º Mês</t>
  </si>
  <si>
    <t>25º Mês</t>
  </si>
  <si>
    <t>26º Mês</t>
  </si>
  <si>
    <t>27º Mês</t>
  </si>
  <si>
    <t>28º Mês</t>
  </si>
  <si>
    <t>29º Mês</t>
  </si>
  <si>
    <t>Item</t>
  </si>
  <si>
    <t>Serviços</t>
  </si>
  <si>
    <t>7º</t>
  </si>
  <si>
    <t>8º</t>
  </si>
  <si>
    <t>9º</t>
  </si>
  <si>
    <t>10º</t>
  </si>
  <si>
    <t>11º</t>
  </si>
  <si>
    <t>12º</t>
  </si>
  <si>
    <t>13º</t>
  </si>
  <si>
    <t>14º</t>
  </si>
  <si>
    <t>15º</t>
  </si>
  <si>
    <t>16º</t>
  </si>
  <si>
    <t>17º</t>
  </si>
  <si>
    <t>18º</t>
  </si>
  <si>
    <t>19º</t>
  </si>
  <si>
    <t>20º</t>
  </si>
  <si>
    <t>21º</t>
  </si>
  <si>
    <t>22º</t>
  </si>
  <si>
    <t>valor</t>
  </si>
  <si>
    <t>Despesas iniciais</t>
  </si>
  <si>
    <t>Serv. Gerais</t>
  </si>
  <si>
    <t>Instalação da obra</t>
  </si>
  <si>
    <t>Movimento de terra</t>
  </si>
  <si>
    <t>Fundações</t>
  </si>
  <si>
    <t>Estrutura</t>
  </si>
  <si>
    <t>Instal. Hidráulicas</t>
  </si>
  <si>
    <t>Insta. Elétricas</t>
  </si>
  <si>
    <t>Alvenaria</t>
  </si>
  <si>
    <t>Cobertura</t>
  </si>
  <si>
    <t>Esquadrias de Madeira</t>
  </si>
  <si>
    <t>Esquadrias Metálicas</t>
  </si>
  <si>
    <t>Tratamentos</t>
  </si>
  <si>
    <t>Revest. Internos</t>
  </si>
  <si>
    <t>Azulejos</t>
  </si>
  <si>
    <t>Revest. Especiais</t>
  </si>
  <si>
    <t>Revest. Externos</t>
  </si>
  <si>
    <t>Pisos</t>
  </si>
  <si>
    <t>Rodapés,Soleiras e Peitoris</t>
  </si>
  <si>
    <t>Vidros</t>
  </si>
  <si>
    <t>Pintura</t>
  </si>
  <si>
    <t>Diversos</t>
  </si>
  <si>
    <t>Limpeza</t>
  </si>
  <si>
    <t>Elevadores</t>
  </si>
  <si>
    <t>Outros Equipamentos</t>
  </si>
  <si>
    <t>Outros</t>
  </si>
  <si>
    <t>Recursos Próprios</t>
  </si>
  <si>
    <t>Financiamento</t>
  </si>
  <si>
    <t>Total do mês</t>
  </si>
  <si>
    <t>Valor Acumulado</t>
  </si>
  <si>
    <t xml:space="preserve">BANCO </t>
  </si>
  <si>
    <t>CONSTRUTORA / ENGENHEIRO RESPONSÁVEL - CREA</t>
  </si>
  <si>
    <t>FINANCIADO / DATA - ASSINATURA</t>
  </si>
  <si>
    <t>06/16  à  03/17</t>
  </si>
  <si>
    <t xml:space="preserve">Executado (1º ao 9º mês)  </t>
  </si>
  <si>
    <t>30º Mês</t>
  </si>
  <si>
    <t>31º Mês</t>
  </si>
  <si>
    <t>32º Mês</t>
  </si>
  <si>
    <t>33º Mês</t>
  </si>
  <si>
    <t>34º Mês</t>
  </si>
  <si>
    <t>35º Mês</t>
  </si>
  <si>
    <t>36º Mês</t>
  </si>
  <si>
    <t xml:space="preserve">ESTOQUE DE TERRENOS </t>
  </si>
  <si>
    <r>
      <t xml:space="preserve">TOTAL DE </t>
    </r>
    <r>
      <rPr>
        <b/>
        <sz val="12"/>
        <color indexed="8"/>
        <rFont val="Calibri"/>
        <family val="2"/>
      </rPr>
      <t>30%</t>
    </r>
    <r>
      <rPr>
        <b/>
        <sz val="8"/>
        <color indexed="8"/>
        <rFont val="Calibri"/>
        <family val="2"/>
      </rPr>
      <t xml:space="preserve"> NO PERÍODO DE OBRA</t>
    </r>
  </si>
  <si>
    <r>
      <rPr>
        <b/>
        <sz val="12"/>
        <color indexed="8"/>
        <rFont val="Calibri"/>
        <family val="2"/>
      </rPr>
      <t>70%</t>
    </r>
    <r>
      <rPr>
        <b/>
        <sz val="8"/>
        <color indexed="8"/>
        <rFont val="Calibri"/>
        <family val="2"/>
      </rPr>
      <t xml:space="preserve"> FINANCIAMENTO COM BANCO POSTERIOR A ENTREGA</t>
    </r>
  </si>
  <si>
    <t>TABELA DE VENDAS ( MARÇO - 2017 )</t>
  </si>
  <si>
    <t>ENTRADA 7%</t>
  </si>
  <si>
    <t>FINANCI/TO 18% DURANTE PERÍODO DE OBRA DE 36 MESES</t>
  </si>
  <si>
    <t>CHAVES/ INTERMEDIARIAS5%</t>
  </si>
  <si>
    <t>FINANCI/TO 70%</t>
  </si>
  <si>
    <t>Site da empresa:</t>
  </si>
  <si>
    <t>Estado:</t>
  </si>
  <si>
    <t xml:space="preserve">Empresa: </t>
  </si>
  <si>
    <t xml:space="preserve">Nome do empreendimento: </t>
  </si>
  <si>
    <t xml:space="preserve">Endereço do empreendimento: </t>
  </si>
  <si>
    <t xml:space="preserve">Cidade do empreendimento: </t>
  </si>
  <si>
    <t xml:space="preserve">Responsável pelas informações: </t>
  </si>
  <si>
    <t>Fone de Contato:</t>
  </si>
  <si>
    <t xml:space="preserve">Data Base das Informações: </t>
  </si>
  <si>
    <t xml:space="preserve">Data do Lançamento: </t>
  </si>
  <si>
    <t>% devendas</t>
  </si>
  <si>
    <t>Chaves + pós chaves</t>
  </si>
  <si>
    <t>VPL</t>
  </si>
  <si>
    <t>PRAZO OBRA</t>
  </si>
  <si>
    <t>DT INICIO OBRA</t>
  </si>
  <si>
    <t>DT LANÇAMENTO</t>
  </si>
  <si>
    <t>PRAZO OBRA (dias)</t>
  </si>
  <si>
    <t>Prazo para Terminar a Obra(Anos)</t>
  </si>
  <si>
    <t>DT INICIO FIM</t>
  </si>
  <si>
    <t>FINANCIAMENTO PRETENDIDO</t>
  </si>
  <si>
    <t>VPL - Fluxo de Recebimentos</t>
  </si>
  <si>
    <t>TOTAL DE UNIDADES (Excluindo Permutas)</t>
  </si>
  <si>
    <t>TOTAL EM RECEBIMENTOS MENSAIS</t>
  </si>
  <si>
    <t>% MÊS</t>
  </si>
  <si>
    <t>VALOR PRESENTE LÍQUIDO (VPL)</t>
  </si>
  <si>
    <t>HISTÓRICO DE OBRAS</t>
  </si>
  <si>
    <t>Tipo*</t>
  </si>
  <si>
    <t>Incorporadora</t>
  </si>
  <si>
    <t>marcia.brandao@haberbeck.com.br</t>
  </si>
  <si>
    <t>DEMAIS SÓCIOS/PARCEIROS</t>
  </si>
  <si>
    <t>dívida
 (sim ou não)</t>
  </si>
  <si>
    <t>Área total Terreno (m2)</t>
  </si>
  <si>
    <t>Valor Atual do Terreno</t>
  </si>
  <si>
    <t>Previsão de Lançamento</t>
  </si>
  <si>
    <t>Padrão (Médio/Alto)</t>
  </si>
  <si>
    <t>Nome Sócio / Parceiro PJ</t>
  </si>
  <si>
    <t>%  Participação</t>
  </si>
  <si>
    <t>Permuta Terreno</t>
  </si>
  <si>
    <t>DATA DO MÊS VIGENTE DA OBRA</t>
  </si>
  <si>
    <t xml:space="preserve">EMPREENDIMENTO RESIDENCIAL:  </t>
  </si>
  <si>
    <t>QUADRO RESUMO - ESTUDO DE VIABILIDADE FÍSICO-FINANCEIRO DO EMPREENDIMENTO RESIDENCIAL</t>
  </si>
  <si>
    <t xml:space="preserve">CNPJ: </t>
  </si>
  <si>
    <t xml:space="preserve">  CRONOGRAMA   FÍSICO-FINANCEIRO</t>
  </si>
  <si>
    <t>Originador:</t>
  </si>
  <si>
    <t>Officer:</t>
  </si>
  <si>
    <t>Data de Atualização:</t>
  </si>
  <si>
    <t>Grupo Econômico</t>
  </si>
  <si>
    <t>Setor:</t>
  </si>
  <si>
    <t>Empresa:</t>
  </si>
  <si>
    <t>Endereço:</t>
  </si>
  <si>
    <t>CNPJ:</t>
  </si>
  <si>
    <t>2) Histórico do Cliente</t>
  </si>
  <si>
    <t>Imóvel Próprio</t>
  </si>
  <si>
    <t>3) Controle Acionário</t>
  </si>
  <si>
    <t>Acionista</t>
  </si>
  <si>
    <t>Part. %</t>
  </si>
  <si>
    <t>Data de Nascimento</t>
  </si>
  <si>
    <t>Patrimônio Imobiliário</t>
  </si>
  <si>
    <t>4) Diretores (Comercial/Financeiro)</t>
  </si>
  <si>
    <t>Nome</t>
  </si>
  <si>
    <t>Cargo</t>
  </si>
  <si>
    <t>Tempo de Atividade no Setor</t>
  </si>
  <si>
    <t>Tempo na Empresa</t>
  </si>
  <si>
    <t>Empresa</t>
  </si>
  <si>
    <t>CNPJ</t>
  </si>
  <si>
    <t>Faturamento Anual</t>
  </si>
  <si>
    <t>Principais Produtos</t>
  </si>
  <si>
    <t>6) Principais Produtos/Evolução de Receita e Concorrência</t>
  </si>
  <si>
    <t>Principais Produtos /
Segmento de Atuação</t>
  </si>
  <si>
    <t>Part. % no Faturamento</t>
  </si>
  <si>
    <t>Part. No Mercado</t>
  </si>
  <si>
    <t>Principais Concorrentes</t>
  </si>
  <si>
    <t>Produto</t>
  </si>
  <si>
    <t>Valor Mensal de Venda</t>
  </si>
  <si>
    <t>Prazo</t>
  </si>
  <si>
    <t>Valor Mensal de Compra</t>
  </si>
  <si>
    <t>9) Forma de Recebimento</t>
  </si>
  <si>
    <t>Perfil das Vendas</t>
  </si>
  <si>
    <t>Prazo (PRM)</t>
  </si>
  <si>
    <t>Percentual de Vendas %</t>
  </si>
  <si>
    <t>Prazo Médio</t>
  </si>
  <si>
    <t>Observações</t>
  </si>
  <si>
    <t>Duplicatas</t>
  </si>
  <si>
    <t xml:space="preserve">Crédito em Conta </t>
  </si>
  <si>
    <t>Cartões</t>
  </si>
  <si>
    <t>Outras formas (Detalhar no campo Obs.)</t>
  </si>
  <si>
    <t>Total Recebimentos à prazo</t>
  </si>
  <si>
    <t>Total Recebimentos à vista</t>
  </si>
  <si>
    <t>Origem (Refis/Parcelamentos)</t>
  </si>
  <si>
    <t>Valor</t>
  </si>
  <si>
    <t>Parcelas</t>
  </si>
  <si>
    <t>Qtd. Parcelas</t>
  </si>
  <si>
    <t>Valor das Parcelas</t>
  </si>
  <si>
    <t>Início</t>
  </si>
  <si>
    <t>Término</t>
  </si>
  <si>
    <t>Refis</t>
  </si>
  <si>
    <t>Parcelamentos</t>
  </si>
  <si>
    <t>Em Questionamento</t>
  </si>
  <si>
    <t>11) Prazos da Carteira do Contas a Receber</t>
  </si>
  <si>
    <t>% Total</t>
  </si>
  <si>
    <t>Carteira a Vencer</t>
  </si>
  <si>
    <t>Vencidos de 1 a 30 dias</t>
  </si>
  <si>
    <t>Vencidos de 31 a 60 dias</t>
  </si>
  <si>
    <t>Vencidos de 61 a 90 dias</t>
  </si>
  <si>
    <t>Acima de 90 dias</t>
  </si>
  <si>
    <t>12) Exposição à Moeda Estrangeira</t>
  </si>
  <si>
    <t>Finalidade</t>
  </si>
  <si>
    <t>Mercado Externo</t>
  </si>
  <si>
    <t>Política de Hedge</t>
  </si>
  <si>
    <t>Volume</t>
  </si>
  <si>
    <t>Compras</t>
  </si>
  <si>
    <t>Vendas</t>
  </si>
  <si>
    <t xml:space="preserve">13) Justificativa, no caso das empresas e/ou sócios apresentarem  apontamentos junto ao Serasa/Bacen.  </t>
  </si>
  <si>
    <t>Declaro que todas as informações acima são verdadeiras:</t>
  </si>
  <si>
    <t>Assinatura do Gerente de Negócios e Data</t>
  </si>
  <si>
    <t>Assinatura do Gerente de Plataforma e Data</t>
  </si>
  <si>
    <t>Ano de fundação:</t>
  </si>
  <si>
    <t>14) Finalidade do Crédito (relacionar):</t>
  </si>
  <si>
    <t>15) Valor do Pleito:</t>
  </si>
  <si>
    <t xml:space="preserve">Relatório de Informações preliminares para submissão ao Crédito </t>
  </si>
  <si>
    <t>Região de Atuação no Brasil:</t>
  </si>
  <si>
    <t>Data da Visita Programada:</t>
  </si>
  <si>
    <t>Telefones e E-mail:</t>
  </si>
  <si>
    <t>Área Total da Sede da Empresa (M²)</t>
  </si>
  <si>
    <t>Área Constr. (M²)</t>
  </si>
  <si>
    <t>Fundação da Constituição da Empresa</t>
  </si>
  <si>
    <t>Número de Empregados e Colaboradores PJ</t>
  </si>
  <si>
    <t>Patrimônio Imobiliário Declarado e Não Declarado IR</t>
  </si>
  <si>
    <t>1) Informações Gerais (Matriz)</t>
  </si>
  <si>
    <t>5) Empresas Controladas e Coligadas (SPE)</t>
  </si>
  <si>
    <t xml:space="preserve">7) Principais Clientes </t>
  </si>
  <si>
    <t>8) Principais Fornecedores (Matriz e SPE)</t>
  </si>
  <si>
    <t>10) Impostos (Matriz)</t>
  </si>
  <si>
    <t>HISTÓRICO INSTITUCIONAL DA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</si>
</sst>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R$&quot;\ #,##0.00;[Red]\-&quot;R$&quot;\ #,##0.00"/>
    <numFmt numFmtId="44" formatCode="_-&quot;R$&quot;\ * #,##0.00_-;\-&quot;R$&quot;\ * #,##0.00_-;_-&quot;R$&quot;\ * &quot;-&quot;??_-;_-@_-"/>
    <numFmt numFmtId="43" formatCode="_-* #,##0.00_-;\-* #,##0.00_-;_-* &quot;-&quot;??_-;_-@_-"/>
    <numFmt numFmtId="164" formatCode="_(* #,##0.00_);_(* \(#,##0.00\);_(* &quot;-&quot;??_);_(@_)"/>
    <numFmt numFmtId="165" formatCode="[$-416]mmmm\-yy;@"/>
    <numFmt numFmtId="166" formatCode="[$-416]mmm\-yy;@"/>
    <numFmt numFmtId="167" formatCode="dd/mm/yy;@"/>
    <numFmt numFmtId="168" formatCode="&quot;R$&quot;\ #,##0.00"/>
    <numFmt numFmtId="169" formatCode="&quot;R$ &quot;#,##0.00"/>
    <numFmt numFmtId="170" formatCode="_(&quot;R$ &quot;* #,##0.00_);_(&quot;R$ &quot;* \(#,##0.00\);_(&quot;R$ &quot;* &quot;-&quot;??_);_(@_)"/>
    <numFmt numFmtId="171" formatCode="00000\-000"/>
    <numFmt numFmtId="172" formatCode="dd/mm/yy"/>
    <numFmt numFmtId="173" formatCode="[&gt;9999999999]\ \(##\)\ #####\-####;\(##\)\ ####\-####"/>
    <numFmt numFmtId="174" formatCode="_(&quot;$&quot;* #,##0_);_(&quot;$&quot;* \(#,##0\);_(&quot;$&quot;* &quot;-&quot;_);_(@_)"/>
    <numFmt numFmtId="175" formatCode="_(&quot;$&quot;* #,##0.00_);_(&quot;$&quot;* \(#,##0.00\);_(&quot;$&quot;* &quot;-&quot;??_);_(@_)"/>
    <numFmt numFmtId="176" formatCode="_-* #,##0\ _E_s_c_._-;\-* #,##0\ _E_s_c_._-;_-* &quot;-&quot;\ _E_s_c_._-;_-@_-"/>
    <numFmt numFmtId="177" formatCode="_-* #,##0.00\ _E_s_c_._-;\-* #,##0.00\ _E_s_c_._-;_-* &quot;-&quot;??\ _E_s_c_._-;_-@_-"/>
    <numFmt numFmtId="178" formatCode="_(* #,##0_);_(* \(#,##0\);_(* &quot;-&quot;??_);_(@_)"/>
    <numFmt numFmtId="179" formatCode="#,##0.0;\(#,##0.0\)"/>
  </numFmts>
  <fonts count="82" x14ac:knownFonts="1">
    <font>
      <sz val="11"/>
      <color theme="1"/>
      <name val="Calibri"/>
      <family val="2"/>
      <scheme val="minor"/>
    </font>
    <font>
      <sz val="10"/>
      <name val="Tahoma"/>
      <family val="2"/>
    </font>
    <font>
      <sz val="10"/>
      <name val="Arial"/>
      <family val="2"/>
    </font>
    <font>
      <sz val="9"/>
      <color indexed="81"/>
      <name val="Tahoma"/>
      <family val="2"/>
    </font>
    <font>
      <b/>
      <sz val="9"/>
      <color indexed="81"/>
      <name val="Tahoma"/>
      <family val="2"/>
    </font>
    <font>
      <sz val="11"/>
      <color theme="1"/>
      <name val="Calibri"/>
      <family val="2"/>
      <scheme val="minor"/>
    </font>
    <font>
      <u/>
      <sz val="11"/>
      <color theme="10"/>
      <name val="Calibri"/>
      <family val="2"/>
    </font>
    <font>
      <b/>
      <sz val="11"/>
      <color theme="1"/>
      <name val="Calibri"/>
      <family val="2"/>
      <scheme val="minor"/>
    </font>
    <font>
      <sz val="10"/>
      <name val="Calibri"/>
      <family val="2"/>
      <scheme val="minor"/>
    </font>
    <font>
      <sz val="10"/>
      <color theme="0"/>
      <name val="Calibri"/>
      <family val="2"/>
      <scheme val="minor"/>
    </font>
    <font>
      <b/>
      <sz val="10"/>
      <name val="Calibri"/>
      <family val="2"/>
      <scheme val="minor"/>
    </font>
    <font>
      <b/>
      <u/>
      <sz val="10"/>
      <name val="Calibri"/>
      <family val="2"/>
      <scheme val="minor"/>
    </font>
    <font>
      <sz val="10"/>
      <color rgb="FFFF0000"/>
      <name val="Calibri"/>
      <family val="2"/>
      <scheme val="minor"/>
    </font>
    <font>
      <b/>
      <u/>
      <sz val="10"/>
      <color rgb="FFFF0000"/>
      <name val="Calibri"/>
      <family val="2"/>
      <scheme val="minor"/>
    </font>
    <font>
      <b/>
      <sz val="12"/>
      <name val="Calibri"/>
      <family val="2"/>
      <scheme val="minor"/>
    </font>
    <font>
      <sz val="8"/>
      <name val="Calibri"/>
      <family val="2"/>
      <scheme val="minor"/>
    </font>
    <font>
      <b/>
      <sz val="8"/>
      <name val="Calibri"/>
      <family val="2"/>
      <scheme val="minor"/>
    </font>
    <font>
      <sz val="9"/>
      <color theme="1" tint="0.34998626667073579"/>
      <name val="Calibri"/>
      <family val="2"/>
      <scheme val="minor"/>
    </font>
    <font>
      <sz val="15"/>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b/>
      <sz val="8"/>
      <color theme="1" tint="0.34998626667073579"/>
      <name val="Calibri"/>
      <family val="2"/>
      <scheme val="minor"/>
    </font>
    <font>
      <sz val="9"/>
      <name val="Calibri"/>
      <family val="2"/>
      <scheme val="minor"/>
    </font>
    <font>
      <b/>
      <sz val="11"/>
      <name val="Calibri"/>
      <family val="2"/>
      <scheme val="minor"/>
    </font>
    <font>
      <sz val="11"/>
      <name val="Calibri"/>
      <family val="2"/>
      <scheme val="minor"/>
    </font>
    <font>
      <b/>
      <sz val="11"/>
      <color rgb="FFFF0000"/>
      <name val="Calibri"/>
      <family val="2"/>
      <scheme val="minor"/>
    </font>
    <font>
      <b/>
      <sz val="10"/>
      <color rgb="FFFF0000"/>
      <name val="Calibri"/>
      <family val="2"/>
      <scheme val="minor"/>
    </font>
    <font>
      <b/>
      <sz val="9"/>
      <name val="Calibri"/>
      <family val="2"/>
      <scheme val="minor"/>
    </font>
    <font>
      <sz val="10"/>
      <color theme="1"/>
      <name val="Calibri"/>
      <family val="2"/>
      <scheme val="minor"/>
    </font>
    <font>
      <b/>
      <u/>
      <sz val="11"/>
      <color theme="0"/>
      <name val="Calibri"/>
      <family val="2"/>
    </font>
    <font>
      <sz val="12"/>
      <color theme="1"/>
      <name val="Times New Roman"/>
      <family val="1"/>
    </font>
    <font>
      <b/>
      <sz val="15"/>
      <color theme="0"/>
      <name val="Calibri"/>
      <family val="2"/>
      <scheme val="minor"/>
    </font>
    <font>
      <b/>
      <sz val="10"/>
      <color theme="3" tint="-0.249977111117893"/>
      <name val="Calibri"/>
      <family val="2"/>
      <scheme val="minor"/>
    </font>
    <font>
      <b/>
      <sz val="9"/>
      <color theme="3" tint="-0.249977111117893"/>
      <name val="Calibri"/>
      <family val="2"/>
      <scheme val="minor"/>
    </font>
    <font>
      <b/>
      <sz val="10"/>
      <color theme="0"/>
      <name val="Calibri"/>
      <family val="2"/>
      <scheme val="minor"/>
    </font>
    <font>
      <b/>
      <sz val="10"/>
      <color theme="0"/>
      <name val="Calibri"/>
      <family val="2"/>
    </font>
    <font>
      <sz val="10"/>
      <color theme="0"/>
      <name val="Arial"/>
      <family val="2"/>
    </font>
    <font>
      <b/>
      <sz val="11"/>
      <color theme="0"/>
      <name val="Calibri"/>
      <family val="2"/>
      <scheme val="minor"/>
    </font>
    <font>
      <sz val="11"/>
      <color theme="0"/>
      <name val="Calibri"/>
      <family val="2"/>
      <scheme val="minor"/>
    </font>
    <font>
      <b/>
      <u/>
      <sz val="12"/>
      <color rgb="FFFF0000"/>
      <name val="Calibri"/>
      <family val="2"/>
      <scheme val="minor"/>
    </font>
    <font>
      <sz val="12"/>
      <name val="Calibri"/>
      <family val="2"/>
      <scheme val="minor"/>
    </font>
    <font>
      <b/>
      <sz val="10"/>
      <color theme="0"/>
      <name val="Arial"/>
      <family val="2"/>
    </font>
    <font>
      <b/>
      <sz val="10"/>
      <name val="Arial"/>
      <family val="2"/>
    </font>
    <font>
      <b/>
      <sz val="12"/>
      <color indexed="10"/>
      <name val="Arial"/>
      <family val="2"/>
    </font>
    <font>
      <sz val="10"/>
      <color theme="1"/>
      <name val="Arial"/>
      <family val="2"/>
    </font>
    <font>
      <b/>
      <sz val="14"/>
      <color rgb="FFC00000"/>
      <name val="Calibri"/>
      <family val="2"/>
      <scheme val="minor"/>
    </font>
    <font>
      <sz val="9"/>
      <color theme="0"/>
      <name val="Calibri"/>
      <family val="2"/>
      <scheme val="minor"/>
    </font>
    <font>
      <b/>
      <sz val="12"/>
      <color theme="1"/>
      <name val="Calibri"/>
      <family val="2"/>
      <scheme val="minor"/>
    </font>
    <font>
      <b/>
      <sz val="8"/>
      <color theme="1"/>
      <name val="Calibri"/>
      <family val="2"/>
      <scheme val="minor"/>
    </font>
    <font>
      <b/>
      <sz val="12"/>
      <color indexed="8"/>
      <name val="Calibri"/>
      <family val="2"/>
    </font>
    <font>
      <b/>
      <sz val="8"/>
      <color indexed="8"/>
      <name val="Calibri"/>
      <family val="2"/>
    </font>
    <font>
      <sz val="8"/>
      <color theme="1"/>
      <name val="Calibri"/>
      <family val="2"/>
      <scheme val="minor"/>
    </font>
    <font>
      <b/>
      <sz val="12"/>
      <color theme="0"/>
      <name val="Arial"/>
      <family val="2"/>
    </font>
    <font>
      <sz val="10"/>
      <color indexed="9"/>
      <name val="Arial"/>
      <family val="2"/>
    </font>
    <font>
      <sz val="10"/>
      <color indexed="10"/>
      <name val="Arial"/>
      <family val="2"/>
    </font>
    <font>
      <sz val="8"/>
      <color indexed="81"/>
      <name val="Tahoma"/>
      <family val="2"/>
    </font>
    <font>
      <b/>
      <u/>
      <sz val="11"/>
      <name val="Calibri"/>
      <family val="2"/>
    </font>
    <font>
      <b/>
      <u/>
      <sz val="12"/>
      <name val="Calibri"/>
      <family val="2"/>
      <scheme val="minor"/>
    </font>
    <font>
      <b/>
      <i/>
      <sz val="10"/>
      <name val="Calibri"/>
      <family val="2"/>
      <scheme val="minor"/>
    </font>
    <font>
      <u/>
      <sz val="9"/>
      <name val="Calibri"/>
      <family val="2"/>
      <scheme val="minor"/>
    </font>
    <font>
      <sz val="12"/>
      <name val="Times New Roman"/>
      <family val="1"/>
    </font>
    <font>
      <u/>
      <sz val="11"/>
      <color theme="10"/>
      <name val="Calibri"/>
      <family val="2"/>
      <scheme val="minor"/>
    </font>
    <font>
      <b/>
      <sz val="12"/>
      <color theme="0"/>
      <name val="Calibri"/>
      <family val="2"/>
      <scheme val="minor"/>
    </font>
    <font>
      <b/>
      <sz val="10"/>
      <color theme="1"/>
      <name val="Calibri"/>
      <family val="2"/>
      <scheme val="minor"/>
    </font>
    <font>
      <sz val="11"/>
      <color theme="4" tint="-0.249977111117893"/>
      <name val="Calibri"/>
      <family val="2"/>
      <scheme val="minor"/>
    </font>
    <font>
      <sz val="10"/>
      <color theme="4" tint="-0.249977111117893"/>
      <name val="Calibri"/>
      <family val="2"/>
      <scheme val="minor"/>
    </font>
    <font>
      <b/>
      <sz val="20"/>
      <color theme="0"/>
      <name val="Calibri"/>
      <family val="2"/>
      <scheme val="minor"/>
    </font>
    <font>
      <b/>
      <u/>
      <sz val="10"/>
      <color theme="0"/>
      <name val="Calibri"/>
      <family val="2"/>
    </font>
    <font>
      <sz val="9"/>
      <color rgb="FF002060"/>
      <name val="Calibri"/>
      <family val="2"/>
      <scheme val="minor"/>
    </font>
    <font>
      <sz val="8"/>
      <color rgb="FF002060"/>
      <name val="Calibri"/>
      <family val="2"/>
      <scheme val="minor"/>
    </font>
    <font>
      <sz val="10"/>
      <color rgb="FF002060"/>
      <name val="Calibri"/>
      <family val="2"/>
      <scheme val="minor"/>
    </font>
    <font>
      <sz val="16"/>
      <color theme="1"/>
      <name val="Calibri"/>
      <family val="2"/>
      <scheme val="minor"/>
    </font>
    <font>
      <b/>
      <sz val="8"/>
      <color rgb="FF002060"/>
      <name val="Calibri"/>
      <family val="2"/>
      <scheme val="minor"/>
    </font>
    <font>
      <b/>
      <sz val="10"/>
      <color rgb="FF002060"/>
      <name val="Arial"/>
      <family val="2"/>
    </font>
    <font>
      <b/>
      <sz val="8"/>
      <color theme="0"/>
      <name val="Calibri"/>
      <family val="2"/>
      <scheme val="minor"/>
    </font>
    <font>
      <sz val="20"/>
      <color theme="0"/>
      <name val="Arial"/>
      <family val="2"/>
    </font>
    <font>
      <sz val="10"/>
      <color theme="4" tint="-0.249977111117893"/>
      <name val="Arial"/>
      <family val="2"/>
    </font>
    <font>
      <b/>
      <sz val="12"/>
      <color rgb="FFC00000"/>
      <name val="Calibri"/>
      <family val="2"/>
      <scheme val="minor"/>
    </font>
    <font>
      <b/>
      <sz val="12"/>
      <color indexed="9"/>
      <name val="Calibri"/>
      <family val="2"/>
      <scheme val="minor"/>
    </font>
    <font>
      <b/>
      <sz val="10"/>
      <color indexed="9"/>
      <name val="Calibri"/>
      <family val="2"/>
      <scheme val="minor"/>
    </font>
    <font>
      <u/>
      <sz val="10"/>
      <color theme="1"/>
      <name val="Calibri"/>
      <family val="2"/>
      <scheme val="minor"/>
    </font>
    <font>
      <b/>
      <u/>
      <sz val="10"/>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indexed="43"/>
        <bgColor indexed="64"/>
      </patternFill>
    </fill>
    <fill>
      <patternFill patternType="solid">
        <fgColor theme="2"/>
        <bgColor indexed="64"/>
      </patternFill>
    </fill>
    <fill>
      <patternFill patternType="solid">
        <fgColor theme="0" tint="-0.34998626667073579"/>
        <bgColor indexed="64"/>
      </patternFill>
    </fill>
    <fill>
      <patternFill patternType="solid">
        <fgColor theme="2" tint="-9.9978637043366805E-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style="thin">
        <color theme="0" tint="-4.9989318521683403E-2"/>
      </left>
      <right/>
      <top style="thin">
        <color theme="0" tint="-4.9989318521683403E-2"/>
      </top>
      <bottom style="thin">
        <color theme="0" tint="-4.9989318521683403E-2"/>
      </bottom>
      <diagonal/>
    </border>
    <border>
      <left style="hair">
        <color theme="3" tint="-0.24994659260841701"/>
      </left>
      <right style="hair">
        <color theme="3" tint="-0.24994659260841701"/>
      </right>
      <top/>
      <bottom style="hair">
        <color theme="3" tint="-0.24994659260841701"/>
      </bottom>
      <diagonal/>
    </border>
    <border>
      <left style="hair">
        <color indexed="64"/>
      </left>
      <right style="hair">
        <color indexed="64"/>
      </right>
      <top style="hair">
        <color indexed="64"/>
      </top>
      <bottom style="hair">
        <color indexed="64"/>
      </bottom>
      <diagonal/>
    </border>
    <border>
      <left/>
      <right style="hair">
        <color theme="3" tint="-0.24994659260841701"/>
      </right>
      <top/>
      <bottom style="hair">
        <color theme="3" tint="-0.24994659260841701"/>
      </bottom>
      <diagonal/>
    </border>
    <border>
      <left style="hair">
        <color theme="0" tint="-4.9989318521683403E-2"/>
      </left>
      <right style="hair">
        <color theme="0" tint="-4.9989318521683403E-2"/>
      </right>
      <top style="hair">
        <color theme="0" tint="-4.9989318521683403E-2"/>
      </top>
      <bottom style="hair">
        <color theme="0" tint="-4.9989318521683403E-2"/>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thin">
        <color theme="0" tint="-4.9989318521683403E-2"/>
      </right>
      <top style="thin">
        <color theme="0" tint="-4.9989318521683403E-2"/>
      </top>
      <bottom/>
      <diagonal/>
    </border>
    <border>
      <left style="hair">
        <color auto="1"/>
      </left>
      <right style="hair">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theme="0" tint="-4.9989318521683403E-2"/>
      </left>
      <right/>
      <top style="hair">
        <color theme="0" tint="-4.9989318521683403E-2"/>
      </top>
      <bottom style="hair">
        <color theme="0" tint="-4.9989318521683403E-2"/>
      </bottom>
      <diagonal/>
    </border>
    <border>
      <left/>
      <right style="hair">
        <color theme="0" tint="-4.9989318521683403E-2"/>
      </right>
      <top style="hair">
        <color theme="0" tint="-4.9989318521683403E-2"/>
      </top>
      <bottom style="hair">
        <color theme="0"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9">
    <xf numFmtId="0" fontId="0" fillId="0" borderId="0"/>
    <xf numFmtId="0" fontId="6" fillId="0" borderId="0" applyNumberFormat="0" applyFill="0" applyBorder="0" applyAlignment="0" applyProtection="0">
      <alignment vertical="top"/>
      <protection locked="0"/>
    </xf>
    <xf numFmtId="0" fontId="1" fillId="0" borderId="0"/>
    <xf numFmtId="0" fontId="1" fillId="0" borderId="0">
      <protection hidden="1"/>
    </xf>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176" fontId="2"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60"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0" fontId="61" fillId="0" borderId="0" applyNumberFormat="0" applyFill="0" applyBorder="0" applyAlignment="0" applyProtection="0"/>
  </cellStyleXfs>
  <cellXfs count="804">
    <xf numFmtId="0" fontId="0" fillId="0" borderId="0" xfId="0"/>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Fill="1" applyAlignment="1">
      <alignment vertical="center"/>
    </xf>
    <xf numFmtId="0" fontId="8" fillId="0" borderId="0" xfId="0" applyFont="1" applyFill="1" applyAlignment="1">
      <alignment horizontal="left" vertical="center"/>
    </xf>
    <xf numFmtId="165" fontId="8" fillId="0" borderId="0" xfId="0" applyNumberFormat="1" applyFont="1" applyFill="1" applyAlignment="1">
      <alignment horizontal="center" vertical="center"/>
    </xf>
    <xf numFmtId="0" fontId="8"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3" applyFont="1" applyFill="1" applyAlignment="1" applyProtection="1">
      <alignment horizontal="left" vertical="center"/>
      <protection hidden="1"/>
    </xf>
    <xf numFmtId="0" fontId="8" fillId="0" borderId="0" xfId="3" applyFont="1" applyFill="1" applyAlignment="1" applyProtection="1">
      <alignment vertical="center"/>
      <protection hidden="1"/>
    </xf>
    <xf numFmtId="0" fontId="8" fillId="0" borderId="0" xfId="3" applyFont="1" applyFill="1" applyBorder="1" applyAlignment="1" applyProtection="1">
      <alignment vertical="center"/>
      <protection hidden="1"/>
    </xf>
    <xf numFmtId="0" fontId="8" fillId="0" borderId="0" xfId="2" applyFont="1" applyFill="1" applyAlignment="1" applyProtection="1">
      <alignment vertical="center"/>
      <protection hidden="1"/>
    </xf>
    <xf numFmtId="0" fontId="10" fillId="0" borderId="0" xfId="2" applyFont="1" applyFill="1" applyAlignment="1" applyProtection="1">
      <alignment horizontal="center" vertical="center"/>
      <protection hidden="1"/>
    </xf>
    <xf numFmtId="0" fontId="15" fillId="0" borderId="0" xfId="2" applyFont="1" applyFill="1" applyAlignment="1" applyProtection="1">
      <alignment vertical="center"/>
      <protection hidden="1"/>
    </xf>
    <xf numFmtId="0" fontId="16" fillId="0" borderId="0" xfId="0" applyFont="1" applyFill="1" applyAlignment="1">
      <alignment vertical="center"/>
    </xf>
    <xf numFmtId="0" fontId="14" fillId="0" borderId="0" xfId="0" applyFont="1" applyAlignment="1">
      <alignment horizontal="left" vertical="center"/>
    </xf>
    <xf numFmtId="0" fontId="10" fillId="0" borderId="0" xfId="0" applyFont="1" applyFill="1" applyAlignment="1">
      <alignment vertical="center"/>
    </xf>
    <xf numFmtId="0" fontId="8" fillId="0" borderId="0" xfId="3" applyFont="1" applyProtection="1">
      <protection hidden="1"/>
    </xf>
    <xf numFmtId="0" fontId="8" fillId="0" borderId="0" xfId="2" applyFont="1" applyProtection="1">
      <protection hidden="1"/>
    </xf>
    <xf numFmtId="0" fontId="8" fillId="0" borderId="0" xfId="2" applyFont="1" applyBorder="1" applyProtection="1">
      <protection hidden="1"/>
    </xf>
    <xf numFmtId="0" fontId="8" fillId="0" borderId="0" xfId="3" applyFont="1" applyAlignment="1" applyProtection="1">
      <protection hidden="1"/>
    </xf>
    <xf numFmtId="0" fontId="15" fillId="0" borderId="0" xfId="3" applyFont="1" applyFill="1" applyProtection="1">
      <protection hidden="1"/>
    </xf>
    <xf numFmtId="0" fontId="16" fillId="0" borderId="0" xfId="2" applyFont="1" applyProtection="1">
      <protection hidden="1"/>
    </xf>
    <xf numFmtId="0" fontId="15" fillId="0" borderId="0" xfId="2" applyFont="1" applyBorder="1" applyAlignment="1" applyProtection="1">
      <alignment horizontal="justify" vertical="top" wrapText="1"/>
      <protection hidden="1"/>
    </xf>
    <xf numFmtId="9" fontId="15" fillId="0" borderId="0" xfId="4" applyFont="1" applyBorder="1" applyAlignment="1" applyProtection="1">
      <alignment horizontal="left"/>
      <protection hidden="1"/>
    </xf>
    <xf numFmtId="0" fontId="15" fillId="0" borderId="0" xfId="3" applyFont="1" applyFill="1" applyBorder="1" applyProtection="1">
      <protection hidden="1"/>
    </xf>
    <xf numFmtId="0" fontId="8" fillId="0" borderId="0" xfId="0" applyFont="1"/>
    <xf numFmtId="0" fontId="17" fillId="0" borderId="0" xfId="0" applyFont="1" applyBorder="1" applyAlignment="1">
      <alignment vertical="center"/>
    </xf>
    <xf numFmtId="0" fontId="18" fillId="0" borderId="0" xfId="0" applyFont="1" applyAlignment="1">
      <alignment vertical="center"/>
    </xf>
    <xf numFmtId="0" fontId="22" fillId="0" borderId="0" xfId="0" applyFont="1" applyBorder="1" applyAlignment="1">
      <alignment vertical="center"/>
    </xf>
    <xf numFmtId="0" fontId="8" fillId="0" borderId="0" xfId="0" applyFont="1" applyFill="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0" fillId="0" borderId="0" xfId="0" applyAlignment="1">
      <alignment vertical="center"/>
    </xf>
    <xf numFmtId="0" fontId="28" fillId="0" borderId="0" xfId="0" applyFont="1" applyAlignment="1">
      <alignment vertical="center"/>
    </xf>
    <xf numFmtId="10" fontId="5" fillId="0" borderId="0" xfId="4" applyNumberFormat="1" applyFont="1" applyAlignment="1">
      <alignment vertical="center"/>
    </xf>
    <xf numFmtId="0" fontId="30" fillId="0" borderId="0" xfId="0" applyFont="1" applyAlignment="1">
      <alignment horizontal="left" indent="5"/>
    </xf>
    <xf numFmtId="0" fontId="34" fillId="5" borderId="10" xfId="0" applyFont="1" applyFill="1" applyBorder="1" applyAlignment="1">
      <alignment horizontal="center" vertical="center"/>
    </xf>
    <xf numFmtId="4" fontId="24" fillId="2" borderId="14" xfId="5" applyNumberFormat="1" applyFont="1" applyFill="1" applyBorder="1" applyAlignment="1">
      <alignment horizontal="center" vertical="center"/>
    </xf>
    <xf numFmtId="10" fontId="24" fillId="2" borderId="14" xfId="4" applyNumberFormat="1" applyFont="1" applyFill="1" applyBorder="1" applyAlignment="1">
      <alignment horizontal="right" vertical="center"/>
    </xf>
    <xf numFmtId="0" fontId="37" fillId="6" borderId="16" xfId="0" applyFont="1" applyFill="1" applyBorder="1" applyAlignment="1">
      <alignment vertical="center"/>
    </xf>
    <xf numFmtId="0" fontId="37" fillId="6" borderId="16" xfId="0" applyFont="1" applyFill="1" applyBorder="1" applyAlignment="1">
      <alignment horizontal="center" vertical="center"/>
    </xf>
    <xf numFmtId="0" fontId="34" fillId="6" borderId="16" xfId="0" applyFont="1" applyFill="1" applyBorder="1" applyAlignment="1">
      <alignment horizontal="center" vertical="center"/>
    </xf>
    <xf numFmtId="0" fontId="7" fillId="0" borderId="0" xfId="0" applyFont="1" applyAlignment="1">
      <alignment horizontal="center" vertical="center"/>
    </xf>
    <xf numFmtId="0" fontId="38" fillId="0" borderId="0" xfId="0" applyFont="1" applyAlignment="1">
      <alignment vertical="center"/>
    </xf>
    <xf numFmtId="17" fontId="40" fillId="2" borderId="14" xfId="5" applyNumberFormat="1" applyFont="1" applyFill="1" applyBorder="1" applyAlignment="1">
      <alignment horizontal="center" vertical="center"/>
    </xf>
    <xf numFmtId="0" fontId="0" fillId="0" borderId="0" xfId="0"/>
    <xf numFmtId="0" fontId="0" fillId="0" borderId="0" xfId="0" applyAlignment="1">
      <alignment horizontal="center"/>
    </xf>
    <xf numFmtId="0" fontId="0" fillId="4" borderId="0" xfId="0" applyFill="1"/>
    <xf numFmtId="4" fontId="0" fillId="0" borderId="0" xfId="0" applyNumberFormat="1"/>
    <xf numFmtId="0" fontId="42" fillId="0" borderId="0" xfId="0" applyFont="1" applyFill="1"/>
    <xf numFmtId="14" fontId="0" fillId="0" borderId="0" xfId="0" applyNumberFormat="1"/>
    <xf numFmtId="0" fontId="45" fillId="0" borderId="0" xfId="3" applyFont="1" applyFill="1" applyAlignment="1" applyProtection="1">
      <alignment horizontal="left" vertical="center"/>
      <protection hidden="1"/>
    </xf>
    <xf numFmtId="0" fontId="8" fillId="0" borderId="0" xfId="3" applyFont="1" applyFill="1" applyAlignment="1" applyProtection="1">
      <alignment horizontal="center" vertical="center"/>
      <protection hidden="1"/>
    </xf>
    <xf numFmtId="0" fontId="8" fillId="0" borderId="0" xfId="2" applyFont="1" applyFill="1" applyAlignment="1" applyProtection="1">
      <alignment horizontal="center" vertical="center"/>
      <protection hidden="1"/>
    </xf>
    <xf numFmtId="0" fontId="14" fillId="0" borderId="0" xfId="3" applyFont="1" applyFill="1" applyAlignment="1" applyProtection="1">
      <alignment horizontal="center" vertical="center"/>
      <protection hidden="1"/>
    </xf>
    <xf numFmtId="0" fontId="8" fillId="0" borderId="0" xfId="3" applyFont="1" applyFill="1" applyBorder="1" applyAlignment="1" applyProtection="1">
      <alignment horizontal="center" vertical="center"/>
      <protection hidden="1"/>
    </xf>
    <xf numFmtId="43" fontId="8" fillId="0" borderId="0" xfId="0" applyNumberFormat="1" applyFont="1" applyFill="1" applyAlignment="1">
      <alignment vertical="center"/>
    </xf>
    <xf numFmtId="37" fontId="8" fillId="0" borderId="0" xfId="3" applyNumberFormat="1" applyFont="1" applyFill="1" applyAlignment="1" applyProtection="1">
      <alignment horizontal="center" vertical="center"/>
      <protection hidden="1"/>
    </xf>
    <xf numFmtId="0" fontId="9" fillId="4" borderId="0" xfId="0" applyFont="1" applyFill="1" applyBorder="1" applyAlignment="1">
      <alignment vertical="center"/>
    </xf>
    <xf numFmtId="0" fontId="0" fillId="0" borderId="0" xfId="0" applyAlignment="1">
      <alignment horizontal="center" vertical="center"/>
    </xf>
    <xf numFmtId="0" fontId="15" fillId="0" borderId="0" xfId="0" applyFont="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39" fontId="15" fillId="0" borderId="1" xfId="5" applyNumberFormat="1" applyFont="1" applyBorder="1" applyAlignment="1">
      <alignment horizontal="center" vertical="center"/>
    </xf>
    <xf numFmtId="0" fontId="48" fillId="0" borderId="2" xfId="0" applyFont="1" applyBorder="1" applyAlignment="1">
      <alignment horizontal="center" vertical="center"/>
    </xf>
    <xf numFmtId="4" fontId="15" fillId="0" borderId="19" xfId="0" applyNumberFormat="1" applyFont="1" applyBorder="1" applyAlignment="1">
      <alignment horizontal="center" vertical="center"/>
    </xf>
    <xf numFmtId="4" fontId="51" fillId="0" borderId="19" xfId="0" applyNumberFormat="1" applyFont="1" applyBorder="1" applyAlignment="1">
      <alignment horizontal="center" vertical="center"/>
    </xf>
    <xf numFmtId="4" fontId="51" fillId="0" borderId="1" xfId="0" applyNumberFormat="1" applyFont="1" applyBorder="1" applyAlignment="1">
      <alignment horizontal="center" vertical="center"/>
    </xf>
    <xf numFmtId="0" fontId="15" fillId="0" borderId="2" xfId="0" applyFont="1" applyBorder="1" applyAlignment="1">
      <alignment horizontal="center" vertical="center"/>
    </xf>
    <xf numFmtId="4" fontId="15" fillId="0" borderId="1" xfId="0" applyNumberFormat="1" applyFont="1" applyBorder="1" applyAlignment="1">
      <alignment horizontal="center" vertical="center"/>
    </xf>
    <xf numFmtId="0" fontId="15" fillId="0" borderId="18" xfId="0" applyFont="1" applyBorder="1" applyAlignment="1">
      <alignment horizontal="center" vertical="center"/>
    </xf>
    <xf numFmtId="0" fontId="15" fillId="0" borderId="26" xfId="0" applyFont="1" applyBorder="1" applyAlignment="1">
      <alignment horizontal="center" vertical="center"/>
    </xf>
    <xf numFmtId="4" fontId="15" fillId="0" borderId="26" xfId="0" applyNumberFormat="1" applyFont="1" applyBorder="1" applyAlignment="1">
      <alignment horizontal="center" vertical="center"/>
    </xf>
    <xf numFmtId="0" fontId="15" fillId="0" borderId="27" xfId="0" applyFont="1" applyBorder="1" applyAlignment="1">
      <alignment horizontal="center" vertical="center"/>
    </xf>
    <xf numFmtId="4" fontId="0" fillId="0" borderId="0" xfId="0" applyNumberFormat="1" applyAlignment="1">
      <alignment horizontal="center" vertical="center"/>
    </xf>
    <xf numFmtId="0" fontId="48" fillId="0" borderId="4" xfId="0" applyFont="1" applyBorder="1" applyAlignment="1">
      <alignment horizontal="center" vertical="center"/>
    </xf>
    <xf numFmtId="4" fontId="15" fillId="0" borderId="30" xfId="0" applyNumberFormat="1" applyFont="1" applyBorder="1" applyAlignment="1">
      <alignment horizontal="center" vertical="center"/>
    </xf>
    <xf numFmtId="4" fontId="51" fillId="0" borderId="30" xfId="0" applyNumberFormat="1" applyFont="1" applyBorder="1" applyAlignment="1">
      <alignment horizontal="center" vertical="center"/>
    </xf>
    <xf numFmtId="4" fontId="51" fillId="0" borderId="3" xfId="0" applyNumberFormat="1"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14" fillId="0" borderId="1" xfId="0" applyFont="1" applyBorder="1" applyAlignment="1">
      <alignment horizontal="center" vertical="center"/>
    </xf>
    <xf numFmtId="14" fontId="2" fillId="0" borderId="0" xfId="0" applyNumberFormat="1" applyFont="1" applyAlignment="1" applyProtection="1">
      <alignment vertical="center"/>
      <protection hidden="1"/>
    </xf>
    <xf numFmtId="0" fontId="0" fillId="0" borderId="0" xfId="0"/>
    <xf numFmtId="0" fontId="50" fillId="8" borderId="2" xfId="0" applyFont="1" applyFill="1" applyBorder="1" applyAlignment="1">
      <alignment horizontal="center" vertical="center" wrapText="1"/>
    </xf>
    <xf numFmtId="0" fontId="42" fillId="0" borderId="0" xfId="0" applyFont="1" applyFill="1" applyAlignment="1">
      <alignment horizontal="center"/>
    </xf>
    <xf numFmtId="0" fontId="0" fillId="4" borderId="0" xfId="0" applyFill="1" applyAlignment="1">
      <alignment horizontal="right"/>
    </xf>
    <xf numFmtId="9" fontId="2" fillId="4" borderId="0" xfId="0" applyNumberFormat="1" applyFont="1" applyFill="1"/>
    <xf numFmtId="4" fontId="0" fillId="4" borderId="0" xfId="0" applyNumberFormat="1" applyFill="1" applyAlignment="1">
      <alignment horizontal="right"/>
    </xf>
    <xf numFmtId="4" fontId="0" fillId="4" borderId="0" xfId="0" applyNumberFormat="1" applyFill="1"/>
    <xf numFmtId="0" fontId="0" fillId="0" borderId="0" xfId="0" applyFill="1" applyAlignment="1">
      <alignment horizontal="center"/>
    </xf>
    <xf numFmtId="0" fontId="0" fillId="0" borderId="0" xfId="0" applyFill="1" applyAlignment="1">
      <alignment horizontal="left"/>
    </xf>
    <xf numFmtId="0" fontId="10" fillId="0" borderId="0" xfId="0" applyFont="1" applyBorder="1" applyAlignment="1">
      <alignment horizontal="right" vertical="center"/>
    </xf>
    <xf numFmtId="0" fontId="58" fillId="0" borderId="0" xfId="0" applyFont="1" applyFill="1" applyBorder="1" applyAlignment="1">
      <alignment horizontal="left" vertical="center"/>
    </xf>
    <xf numFmtId="0" fontId="27" fillId="0" borderId="0" xfId="0" applyFont="1" applyBorder="1" applyAlignment="1">
      <alignment horizontal="right" vertical="center"/>
    </xf>
    <xf numFmtId="0" fontId="8" fillId="0" borderId="0" xfId="0" applyFont="1" applyFill="1" applyBorder="1" applyAlignment="1">
      <alignment horizontal="left" vertical="center"/>
    </xf>
    <xf numFmtId="0" fontId="59" fillId="0" borderId="0" xfId="0" applyFont="1" applyBorder="1" applyAlignment="1">
      <alignment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10" fillId="0" borderId="0" xfId="0" applyFont="1" applyBorder="1" applyAlignment="1">
      <alignment vertical="center"/>
    </xf>
    <xf numFmtId="0" fontId="27" fillId="0" borderId="0" xfId="0" applyFont="1" applyBorder="1" applyAlignment="1">
      <alignment vertical="center"/>
    </xf>
    <xf numFmtId="0" fontId="16" fillId="0" borderId="0" xfId="0" applyFont="1" applyBorder="1" applyAlignment="1">
      <alignment vertical="center"/>
    </xf>
    <xf numFmtId="0" fontId="22" fillId="0" borderId="0" xfId="0" applyFont="1" applyFill="1" applyBorder="1" applyAlignment="1">
      <alignment vertical="center"/>
    </xf>
    <xf numFmtId="0" fontId="56" fillId="0" borderId="0" xfId="1" applyFont="1" applyFill="1" applyAlignment="1" applyProtection="1">
      <alignment horizontal="center" vertical="center"/>
    </xf>
    <xf numFmtId="0" fontId="8"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29" fillId="0" borderId="0" xfId="1" applyFont="1" applyFill="1" applyAlignment="1" applyProtection="1">
      <alignment horizontal="center" vertical="center"/>
    </xf>
    <xf numFmtId="0" fontId="8" fillId="0" borderId="0" xfId="3" applyFont="1" applyFill="1" applyProtection="1">
      <protection hidden="1"/>
    </xf>
    <xf numFmtId="9" fontId="15" fillId="0" borderId="0" xfId="4" applyFont="1" applyFill="1" applyBorder="1" applyAlignment="1" applyProtection="1">
      <alignment horizontal="left"/>
      <protection hidden="1"/>
    </xf>
    <xf numFmtId="0" fontId="20" fillId="0" borderId="0" xfId="0" applyFont="1" applyFill="1" applyBorder="1" applyAlignment="1">
      <alignment vertical="center"/>
    </xf>
    <xf numFmtId="0" fontId="21" fillId="0" borderId="0" xfId="0" applyFont="1" applyFill="1" applyBorder="1" applyAlignment="1">
      <alignment vertical="center"/>
    </xf>
    <xf numFmtId="0" fontId="46" fillId="0" borderId="0" xfId="0" applyFont="1" applyFill="1" applyBorder="1" applyAlignment="1">
      <alignment vertical="center"/>
    </xf>
    <xf numFmtId="0" fontId="0" fillId="0" borderId="0" xfId="0" applyFill="1" applyAlignment="1">
      <alignment vertical="center"/>
    </xf>
    <xf numFmtId="10" fontId="24" fillId="2" borderId="14" xfId="4" applyNumberFormat="1" applyFont="1" applyFill="1" applyBorder="1" applyAlignment="1">
      <alignment horizontal="center" vertical="center"/>
    </xf>
    <xf numFmtId="10" fontId="8" fillId="0" borderId="14" xfId="4" applyNumberFormat="1" applyFont="1" applyFill="1" applyBorder="1" applyAlignment="1">
      <alignment horizontal="right" vertical="center"/>
    </xf>
    <xf numFmtId="0" fontId="34" fillId="5" borderId="10" xfId="0" applyFont="1" applyFill="1" applyBorder="1" applyAlignment="1">
      <alignment horizontal="center" vertical="center"/>
    </xf>
    <xf numFmtId="43" fontId="8" fillId="0" borderId="0" xfId="5" applyFont="1" applyAlignment="1">
      <alignment horizontal="left" vertical="center"/>
    </xf>
    <xf numFmtId="43" fontId="8" fillId="0" borderId="0" xfId="5" applyFont="1" applyFill="1" applyAlignment="1">
      <alignment horizontal="left" vertical="center"/>
    </xf>
    <xf numFmtId="43" fontId="34" fillId="5" borderId="10" xfId="5" applyFont="1" applyFill="1" applyBorder="1" applyAlignment="1">
      <alignment horizontal="center" vertical="center" wrapText="1"/>
    </xf>
    <xf numFmtId="43" fontId="8" fillId="0" borderId="0" xfId="5" applyFont="1" applyFill="1" applyBorder="1" applyAlignment="1" applyProtection="1">
      <alignment horizontal="right" vertical="center"/>
      <protection hidden="1"/>
    </xf>
    <xf numFmtId="0" fontId="0" fillId="0" borderId="0" xfId="0" applyAlignment="1">
      <alignment horizontal="center"/>
    </xf>
    <xf numFmtId="0" fontId="15" fillId="0" borderId="0" xfId="0" applyFont="1" applyFill="1" applyBorder="1" applyAlignment="1">
      <alignment vertical="center"/>
    </xf>
    <xf numFmtId="0" fontId="15" fillId="0" borderId="0" xfId="0" applyFont="1" applyBorder="1" applyAlignment="1">
      <alignment vertical="center"/>
    </xf>
    <xf numFmtId="0" fontId="8" fillId="0" borderId="0" xfId="0" applyFont="1" applyBorder="1" applyAlignment="1">
      <alignment horizontal="center" vertical="center"/>
    </xf>
    <xf numFmtId="0" fontId="34" fillId="5" borderId="14" xfId="0" applyFont="1" applyFill="1" applyBorder="1" applyAlignment="1">
      <alignment horizontal="center" vertical="center"/>
    </xf>
    <xf numFmtId="0" fontId="34" fillId="5" borderId="14" xfId="0" applyFont="1" applyFill="1" applyBorder="1" applyAlignment="1">
      <alignment vertical="center"/>
    </xf>
    <xf numFmtId="0" fontId="22" fillId="0" borderId="14" xfId="0" applyFont="1" applyBorder="1" applyAlignment="1">
      <alignment vertical="center"/>
    </xf>
    <xf numFmtId="9" fontId="22" fillId="0" borderId="14" xfId="0" applyNumberFormat="1"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9" xfId="0" applyFont="1" applyBorder="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10" fillId="0" borderId="0" xfId="0" applyFont="1" applyFill="1" applyAlignment="1">
      <alignment horizontal="left" vertical="center"/>
    </xf>
    <xf numFmtId="10" fontId="8" fillId="0" borderId="0" xfId="4" applyNumberFormat="1" applyFont="1" applyFill="1" applyAlignment="1">
      <alignment horizontal="right" vertical="center"/>
    </xf>
    <xf numFmtId="0" fontId="67" fillId="0" borderId="0" xfId="1" applyFont="1" applyFill="1" applyAlignment="1" applyProtection="1">
      <alignment horizontal="center" vertical="center"/>
    </xf>
    <xf numFmtId="3" fontId="8" fillId="0" borderId="0" xfId="0" applyNumberFormat="1" applyFont="1" applyFill="1" applyAlignment="1">
      <alignment vertical="center"/>
    </xf>
    <xf numFmtId="0" fontId="34" fillId="5" borderId="0" xfId="0" applyFont="1" applyFill="1" applyBorder="1" applyAlignment="1">
      <alignment vertical="center"/>
    </xf>
    <xf numFmtId="0" fontId="69" fillId="0" borderId="0" xfId="2" applyFont="1" applyFill="1" applyAlignment="1" applyProtection="1">
      <alignment vertical="center"/>
      <protection hidden="1"/>
    </xf>
    <xf numFmtId="0" fontId="70" fillId="0" borderId="0" xfId="0" applyFont="1" applyFill="1" applyAlignment="1">
      <alignment vertical="center"/>
    </xf>
    <xf numFmtId="0" fontId="72" fillId="3" borderId="1" xfId="0" applyFont="1" applyFill="1" applyBorder="1" applyAlignment="1">
      <alignment horizontal="center" vertical="center"/>
    </xf>
    <xf numFmtId="0" fontId="10" fillId="5" borderId="0" xfId="2" applyFont="1" applyFill="1" applyAlignment="1" applyProtection="1">
      <alignment horizontal="center" vertical="center"/>
      <protection hidden="1"/>
    </xf>
    <xf numFmtId="9" fontId="10" fillId="5" borderId="0" xfId="4" applyFont="1" applyFill="1" applyBorder="1" applyAlignment="1" applyProtection="1">
      <alignment horizontal="center" vertical="center"/>
      <protection hidden="1"/>
    </xf>
    <xf numFmtId="0" fontId="34" fillId="5" borderId="14" xfId="3" applyFont="1" applyFill="1" applyBorder="1" applyAlignment="1" applyProtection="1">
      <alignment horizontal="center" vertical="center"/>
      <protection hidden="1"/>
    </xf>
    <xf numFmtId="0" fontId="34" fillId="5" borderId="16" xfId="3" applyFont="1" applyFill="1" applyBorder="1" applyAlignment="1" applyProtection="1">
      <alignment horizontal="center" vertical="center"/>
      <protection hidden="1"/>
    </xf>
    <xf numFmtId="0" fontId="41" fillId="5" borderId="14" xfId="0" applyFont="1" applyFill="1" applyBorder="1" applyAlignment="1">
      <alignment horizontal="center" vertical="center"/>
    </xf>
    <xf numFmtId="0" fontId="41" fillId="5" borderId="14" xfId="0" applyFont="1" applyFill="1" applyBorder="1" applyAlignment="1">
      <alignment horizontal="left" vertical="center"/>
    </xf>
    <xf numFmtId="178" fontId="62" fillId="5" borderId="14" xfId="5" applyNumberFormat="1" applyFont="1" applyFill="1" applyBorder="1" applyAlignment="1">
      <alignment horizontal="left"/>
    </xf>
    <xf numFmtId="164" fontId="37" fillId="5" borderId="14" xfId="5" applyNumberFormat="1" applyFont="1" applyFill="1" applyBorder="1" applyAlignment="1">
      <alignment horizontal="left"/>
    </xf>
    <xf numFmtId="0" fontId="41" fillId="5" borderId="14" xfId="0" applyFont="1" applyFill="1" applyBorder="1" applyAlignment="1">
      <alignment horizontal="center"/>
    </xf>
    <xf numFmtId="44" fontId="0" fillId="0" borderId="27" xfId="6" applyFont="1" applyFill="1" applyBorder="1"/>
    <xf numFmtId="0" fontId="0" fillId="4" borderId="0" xfId="0" applyFill="1" applyAlignment="1">
      <alignment horizontal="center"/>
    </xf>
    <xf numFmtId="0" fontId="28" fillId="0" borderId="0" xfId="0" applyFont="1" applyAlignment="1">
      <alignment horizontal="center"/>
    </xf>
    <xf numFmtId="0" fontId="28" fillId="0" borderId="0" xfId="0" applyFont="1" applyFill="1" applyAlignment="1">
      <alignment horizontal="center"/>
    </xf>
    <xf numFmtId="0" fontId="28" fillId="4" borderId="0" xfId="0" applyFont="1" applyFill="1"/>
    <xf numFmtId="0" fontId="2" fillId="0" borderId="14" xfId="7" applyFont="1" applyBorder="1" applyAlignment="1" applyProtection="1">
      <alignment horizontal="center"/>
      <protection locked="0"/>
    </xf>
    <xf numFmtId="0" fontId="2" fillId="0" borderId="14" xfId="7" applyFont="1" applyFill="1" applyBorder="1" applyAlignment="1" applyProtection="1">
      <alignment horizontal="center"/>
      <protection locked="0"/>
    </xf>
    <xf numFmtId="0" fontId="2" fillId="0" borderId="14" xfId="0" applyFont="1" applyFill="1" applyBorder="1" applyAlignment="1">
      <alignment horizontal="center" vertical="center"/>
    </xf>
    <xf numFmtId="0" fontId="2" fillId="0" borderId="14" xfId="7" applyFont="1" applyFill="1" applyBorder="1" applyAlignment="1" applyProtection="1">
      <alignment vertical="center" wrapText="1"/>
      <protection locked="0"/>
    </xf>
    <xf numFmtId="0" fontId="2" fillId="0" borderId="14" xfId="7" applyFont="1" applyFill="1" applyBorder="1" applyAlignment="1" applyProtection="1">
      <protection locked="0"/>
    </xf>
    <xf numFmtId="0" fontId="44" fillId="0" borderId="14" xfId="0" applyFont="1" applyFill="1" applyBorder="1" applyAlignment="1">
      <alignment horizontal="center" vertical="center"/>
    </xf>
    <xf numFmtId="171" fontId="2" fillId="0" borderId="14" xfId="7" applyNumberFormat="1" applyFont="1" applyFill="1" applyBorder="1" applyAlignment="1" applyProtection="1">
      <alignment horizontal="right"/>
      <protection locked="0"/>
    </xf>
    <xf numFmtId="172" fontId="2" fillId="0" borderId="14" xfId="7" applyNumberFormat="1" applyFont="1" applyBorder="1" applyAlignment="1" applyProtection="1">
      <alignment horizontal="center"/>
      <protection locked="0"/>
    </xf>
    <xf numFmtId="44" fontId="2" fillId="0" borderId="14" xfId="6" applyFont="1" applyBorder="1" applyProtection="1">
      <protection locked="0"/>
    </xf>
    <xf numFmtId="44" fontId="2" fillId="4" borderId="14" xfId="6" applyFont="1" applyFill="1" applyBorder="1" applyAlignment="1">
      <alignment horizontal="right" vertical="center"/>
    </xf>
    <xf numFmtId="44" fontId="2" fillId="4" borderId="14" xfId="6" applyFont="1" applyFill="1" applyBorder="1" applyAlignment="1">
      <alignment horizontal="center" vertical="center"/>
    </xf>
    <xf numFmtId="44" fontId="2" fillId="4" borderId="14" xfId="6" applyFont="1" applyFill="1" applyBorder="1" applyAlignment="1">
      <alignment vertical="center"/>
    </xf>
    <xf numFmtId="173" fontId="2" fillId="0" borderId="14" xfId="7" applyNumberFormat="1" applyFont="1" applyFill="1" applyBorder="1" applyProtection="1">
      <protection locked="0"/>
    </xf>
    <xf numFmtId="172" fontId="2" fillId="0" borderId="14" xfId="7" applyNumberFormat="1" applyFont="1" applyFill="1" applyBorder="1" applyAlignment="1" applyProtection="1">
      <alignment horizontal="center"/>
      <protection locked="0"/>
    </xf>
    <xf numFmtId="44" fontId="2" fillId="0" borderId="14" xfId="6" applyFont="1" applyFill="1" applyBorder="1" applyProtection="1">
      <protection locked="0"/>
    </xf>
    <xf numFmtId="16" fontId="2" fillId="0" borderId="14" xfId="7" applyNumberFormat="1" applyFont="1" applyFill="1" applyBorder="1" applyAlignment="1" applyProtection="1">
      <alignment horizontal="center"/>
      <protection locked="0"/>
    </xf>
    <xf numFmtId="0" fontId="2" fillId="0" borderId="14" xfId="0" applyFont="1" applyBorder="1" applyAlignment="1">
      <alignment horizontal="center"/>
    </xf>
    <xf numFmtId="44" fontId="2" fillId="4" borderId="14" xfId="6" applyFont="1" applyFill="1" applyBorder="1" applyAlignment="1">
      <alignment horizontal="center"/>
    </xf>
    <xf numFmtId="44" fontId="2" fillId="4" borderId="14" xfId="6" applyFont="1" applyFill="1" applyBorder="1"/>
    <xf numFmtId="3" fontId="2" fillId="0" borderId="14" xfId="0" applyNumberFormat="1" applyFont="1" applyFill="1" applyBorder="1" applyAlignment="1">
      <alignment horizontal="center" vertical="center"/>
    </xf>
    <xf numFmtId="0" fontId="28" fillId="0" borderId="0" xfId="0" applyFont="1"/>
    <xf numFmtId="0" fontId="44" fillId="0" borderId="14" xfId="0" applyFont="1" applyFill="1" applyBorder="1" applyAlignment="1">
      <alignment horizontal="center" vertical="center" wrapText="1"/>
    </xf>
    <xf numFmtId="0" fontId="2" fillId="0" borderId="14" xfId="0" applyFont="1" applyFill="1" applyBorder="1" applyAlignment="1">
      <alignment horizontal="center"/>
    </xf>
    <xf numFmtId="44" fontId="2" fillId="4" borderId="14" xfId="6" applyFont="1" applyFill="1" applyBorder="1" applyAlignment="1">
      <alignment horizontal="right"/>
    </xf>
    <xf numFmtId="44" fontId="2" fillId="4" borderId="14" xfId="6" applyFont="1" applyFill="1" applyBorder="1" applyAlignment="1"/>
    <xf numFmtId="0" fontId="2" fillId="0" borderId="14" xfId="7" applyFont="1" applyBorder="1" applyAlignment="1" applyProtection="1">
      <alignment vertical="center" wrapText="1"/>
      <protection locked="0"/>
    </xf>
    <xf numFmtId="0" fontId="2" fillId="0" borderId="14" xfId="7" applyFont="1" applyBorder="1" applyAlignment="1" applyProtection="1">
      <protection locked="0"/>
    </xf>
    <xf numFmtId="171" fontId="2" fillId="0" borderId="14" xfId="7" applyNumberFormat="1" applyFont="1" applyBorder="1" applyAlignment="1" applyProtection="1">
      <alignment horizontal="right"/>
      <protection locked="0"/>
    </xf>
    <xf numFmtId="173" fontId="2" fillId="0" borderId="14" xfId="7" applyNumberFormat="1" applyFont="1" applyBorder="1" applyProtection="1">
      <protection locked="0"/>
    </xf>
    <xf numFmtId="44" fontId="44" fillId="0" borderId="14" xfId="6" applyFont="1" applyFill="1" applyBorder="1" applyAlignment="1">
      <alignment horizontal="center" vertical="center"/>
    </xf>
    <xf numFmtId="0" fontId="44" fillId="0" borderId="0" xfId="0" applyFont="1" applyAlignment="1">
      <alignment horizontal="center"/>
    </xf>
    <xf numFmtId="0" fontId="44" fillId="0" borderId="0" xfId="0" applyFont="1" applyFill="1" applyAlignment="1">
      <alignment horizontal="left"/>
    </xf>
    <xf numFmtId="0" fontId="44" fillId="0" borderId="0" xfId="0" applyFont="1" applyFill="1"/>
    <xf numFmtId="4" fontId="36" fillId="5" borderId="14" xfId="0" applyNumberFormat="1" applyFont="1" applyFill="1" applyBorder="1"/>
    <xf numFmtId="4" fontId="36" fillId="5" borderId="14" xfId="0" applyNumberFormat="1" applyFont="1" applyFill="1" applyBorder="1" applyAlignment="1"/>
    <xf numFmtId="4" fontId="36" fillId="5" borderId="14" xfId="0" applyNumberFormat="1" applyFont="1" applyFill="1" applyBorder="1" applyAlignment="1">
      <alignment horizontal="right"/>
    </xf>
    <xf numFmtId="168" fontId="36" fillId="5" borderId="14" xfId="0" applyNumberFormat="1" applyFont="1" applyFill="1" applyBorder="1" applyAlignment="1">
      <alignment horizontal="right"/>
    </xf>
    <xf numFmtId="0" fontId="0" fillId="0" borderId="14" xfId="0" applyBorder="1" applyAlignment="1">
      <alignment horizontal="center"/>
    </xf>
    <xf numFmtId="0" fontId="0" fillId="0" borderId="14" xfId="0" applyFill="1" applyBorder="1" applyAlignment="1">
      <alignment horizontal="left"/>
    </xf>
    <xf numFmtId="178" fontId="0" fillId="0" borderId="14" xfId="5" applyNumberFormat="1" applyFont="1" applyFill="1" applyBorder="1" applyAlignment="1">
      <alignment horizontal="left"/>
    </xf>
    <xf numFmtId="164" fontId="0" fillId="0" borderId="14" xfId="5" applyNumberFormat="1" applyFont="1" applyBorder="1"/>
    <xf numFmtId="0" fontId="2" fillId="0" borderId="14" xfId="0" applyFont="1" applyFill="1" applyBorder="1" applyAlignment="1">
      <alignment horizontal="left"/>
    </xf>
    <xf numFmtId="0" fontId="0" fillId="0" borderId="0" xfId="0" applyAlignment="1">
      <alignment horizontal="left"/>
    </xf>
    <xf numFmtId="0" fontId="42" fillId="0" borderId="0" xfId="0" applyFont="1" applyFill="1" applyAlignment="1">
      <alignment horizontal="left"/>
    </xf>
    <xf numFmtId="173" fontId="2" fillId="0" borderId="14" xfId="7" applyNumberFormat="1" applyFont="1" applyFill="1" applyBorder="1" applyAlignment="1" applyProtection="1">
      <alignment horizontal="left"/>
      <protection locked="0"/>
    </xf>
    <xf numFmtId="173" fontId="2" fillId="0" borderId="14" xfId="7" applyNumberFormat="1" applyFont="1" applyBorder="1" applyAlignment="1" applyProtection="1">
      <alignment horizontal="left"/>
      <protection locked="0"/>
    </xf>
    <xf numFmtId="14" fontId="44" fillId="0" borderId="0" xfId="0" applyNumberFormat="1" applyFont="1" applyAlignment="1">
      <alignment horizontal="left"/>
    </xf>
    <xf numFmtId="171" fontId="2" fillId="0" borderId="14" xfId="7" applyNumberFormat="1" applyFont="1" applyFill="1" applyBorder="1" applyAlignment="1" applyProtection="1">
      <alignment horizontal="center"/>
      <protection locked="0"/>
    </xf>
    <xf numFmtId="171" fontId="2" fillId="0" borderId="14" xfId="7" applyNumberFormat="1" applyFont="1" applyBorder="1" applyAlignment="1" applyProtection="1">
      <alignment horizontal="center"/>
      <protection locked="0"/>
    </xf>
    <xf numFmtId="44" fontId="2" fillId="4" borderId="43" xfId="6" applyFont="1" applyFill="1" applyBorder="1" applyProtection="1">
      <protection locked="0"/>
    </xf>
    <xf numFmtId="44" fontId="2" fillId="4" borderId="43" xfId="6" applyFont="1" applyFill="1" applyBorder="1" applyAlignment="1">
      <alignment horizontal="right" vertical="center"/>
    </xf>
    <xf numFmtId="44" fontId="2" fillId="4" borderId="43" xfId="6" applyFont="1" applyFill="1" applyBorder="1" applyAlignment="1">
      <alignment horizontal="center" vertical="center"/>
    </xf>
    <xf numFmtId="44" fontId="2" fillId="4" borderId="43" xfId="6" applyFont="1" applyFill="1" applyBorder="1" applyAlignment="1">
      <alignment vertical="center"/>
    </xf>
    <xf numFmtId="0" fontId="0" fillId="0" borderId="0" xfId="0" applyAlignment="1">
      <alignment horizontal="right"/>
    </xf>
    <xf numFmtId="0" fontId="43" fillId="0" borderId="0" xfId="0" applyFont="1" applyAlignment="1">
      <alignment horizontal="right"/>
    </xf>
    <xf numFmtId="0" fontId="42" fillId="0" borderId="0" xfId="0" applyFont="1" applyFill="1" applyAlignment="1">
      <alignment horizontal="right"/>
    </xf>
    <xf numFmtId="0" fontId="2" fillId="0" borderId="14" xfId="7" applyFont="1" applyFill="1" applyBorder="1" applyAlignment="1" applyProtection="1">
      <alignment horizontal="right"/>
      <protection locked="0"/>
    </xf>
    <xf numFmtId="0" fontId="2" fillId="0" borderId="14" xfId="7" applyFont="1" applyBorder="1" applyAlignment="1" applyProtection="1">
      <alignment horizontal="right"/>
      <protection locked="0"/>
    </xf>
    <xf numFmtId="0" fontId="44" fillId="0" borderId="0" xfId="0" applyFont="1" applyAlignment="1">
      <alignment horizontal="right"/>
    </xf>
    <xf numFmtId="14" fontId="36" fillId="0" borderId="0" xfId="0" applyNumberFormat="1" applyFont="1" applyAlignment="1" applyProtection="1">
      <alignment vertical="center"/>
      <protection hidden="1"/>
    </xf>
    <xf numFmtId="4" fontId="53" fillId="5" borderId="0" xfId="0" applyNumberFormat="1" applyFont="1" applyFill="1" applyAlignment="1" applyProtection="1">
      <alignment vertical="center"/>
      <protection hidden="1"/>
    </xf>
    <xf numFmtId="0" fontId="53" fillId="5" borderId="0" xfId="0" applyFont="1" applyFill="1" applyAlignment="1" applyProtection="1">
      <alignment vertical="center"/>
      <protection hidden="1"/>
    </xf>
    <xf numFmtId="10" fontId="53" fillId="5" borderId="0" xfId="0" applyNumberFormat="1" applyFont="1" applyFill="1" applyAlignment="1" applyProtection="1">
      <alignment vertical="center"/>
      <protection hidden="1"/>
    </xf>
    <xf numFmtId="0" fontId="54" fillId="5" borderId="0" xfId="0" applyFont="1" applyFill="1" applyAlignment="1" applyProtection="1">
      <alignment vertical="center"/>
      <protection hidden="1"/>
    </xf>
    <xf numFmtId="4" fontId="54" fillId="5" borderId="0" xfId="0" applyNumberFormat="1" applyFont="1" applyFill="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vertical="center"/>
      <protection hidden="1"/>
    </xf>
    <xf numFmtId="164" fontId="2" fillId="0" borderId="0" xfId="0" applyNumberFormat="1" applyFont="1" applyBorder="1" applyAlignment="1" applyProtection="1">
      <alignment vertical="center"/>
      <protection hidden="1"/>
    </xf>
    <xf numFmtId="0" fontId="2" fillId="0" borderId="36" xfId="0" applyFont="1" applyBorder="1" applyAlignment="1" applyProtection="1">
      <alignment vertical="center"/>
      <protection hidden="1"/>
    </xf>
    <xf numFmtId="0" fontId="2" fillId="0" borderId="0" xfId="0" applyFont="1" applyAlignment="1" applyProtection="1">
      <alignment vertical="center"/>
      <protection hidden="1"/>
    </xf>
    <xf numFmtId="0" fontId="2" fillId="5" borderId="0" xfId="0" applyFont="1" applyFill="1" applyAlignment="1" applyProtection="1">
      <alignment vertical="center"/>
      <protection hidden="1"/>
    </xf>
    <xf numFmtId="0" fontId="2" fillId="0" borderId="0" xfId="0" applyFont="1" applyFill="1" applyBorder="1" applyAlignment="1" applyProtection="1">
      <alignment vertical="center"/>
      <protection locked="0"/>
    </xf>
    <xf numFmtId="0" fontId="42" fillId="0" borderId="0" xfId="0" applyFont="1" applyFill="1" applyBorder="1" applyAlignment="1" applyProtection="1">
      <alignment horizontal="right" vertical="center"/>
      <protection hidden="1"/>
    </xf>
    <xf numFmtId="0" fontId="76" fillId="0" borderId="5" xfId="0" applyFont="1" applyFill="1" applyBorder="1" applyAlignment="1" applyProtection="1">
      <alignment vertical="center"/>
      <protection locked="0"/>
    </xf>
    <xf numFmtId="14" fontId="36" fillId="0" borderId="34" xfId="0" applyNumberFormat="1" applyFont="1" applyBorder="1" applyAlignment="1" applyProtection="1">
      <alignment vertical="center"/>
      <protection hidden="1"/>
    </xf>
    <xf numFmtId="14" fontId="36" fillId="0" borderId="0" xfId="0" applyNumberFormat="1" applyFont="1" applyBorder="1" applyAlignment="1" applyProtection="1">
      <alignment vertical="center"/>
      <protection hidden="1"/>
    </xf>
    <xf numFmtId="14" fontId="36" fillId="0" borderId="35" xfId="0" applyNumberFormat="1" applyFont="1" applyBorder="1" applyAlignment="1" applyProtection="1">
      <alignment vertical="center"/>
      <protection hidden="1"/>
    </xf>
    <xf numFmtId="14" fontId="36" fillId="5" borderId="14" xfId="0" applyNumberFormat="1" applyFont="1" applyFill="1" applyBorder="1" applyAlignment="1" applyProtection="1">
      <alignment vertical="center"/>
      <protection hidden="1"/>
    </xf>
    <xf numFmtId="0" fontId="2" fillId="0" borderId="14" xfId="0" applyFont="1" applyFill="1" applyBorder="1" applyAlignment="1" applyProtection="1">
      <alignment horizontal="center" vertical="center"/>
      <protection hidden="1"/>
    </xf>
    <xf numFmtId="166" fontId="2" fillId="0" borderId="14" xfId="0" applyNumberFormat="1" applyFont="1" applyFill="1" applyBorder="1" applyAlignment="1" applyProtection="1">
      <alignment horizontal="center" vertical="center"/>
      <protection hidden="1"/>
    </xf>
    <xf numFmtId="166" fontId="2" fillId="0" borderId="14" xfId="0" applyNumberFormat="1" applyFont="1" applyBorder="1" applyAlignment="1" applyProtection="1">
      <alignment vertical="center"/>
      <protection hidden="1"/>
    </xf>
    <xf numFmtId="0" fontId="2" fillId="0" borderId="14" xfId="0" applyFont="1" applyBorder="1" applyAlignment="1">
      <alignment vertical="center"/>
    </xf>
    <xf numFmtId="0" fontId="2" fillId="0" borderId="14" xfId="0" applyFont="1" applyBorder="1" applyAlignment="1" applyProtection="1">
      <alignment horizontal="center" vertical="center"/>
      <protection hidden="1"/>
    </xf>
    <xf numFmtId="14" fontId="2" fillId="0" borderId="14" xfId="0" applyNumberFormat="1" applyFont="1" applyFill="1" applyBorder="1" applyAlignment="1" applyProtection="1">
      <alignment horizontal="center" vertical="center"/>
      <protection hidden="1"/>
    </xf>
    <xf numFmtId="4" fontId="2" fillId="0" borderId="14" xfId="5" applyNumberFormat="1" applyFont="1" applyBorder="1" applyAlignment="1" applyProtection="1">
      <alignment vertical="center"/>
      <protection hidden="1"/>
    </xf>
    <xf numFmtId="4" fontId="2" fillId="0" borderId="14" xfId="5" applyNumberFormat="1" applyFont="1" applyFill="1" applyBorder="1" applyAlignment="1" applyProtection="1">
      <alignment vertical="center"/>
      <protection hidden="1"/>
    </xf>
    <xf numFmtId="4" fontId="2" fillId="0" borderId="14" xfId="0" applyNumberFormat="1" applyFont="1" applyBorder="1" applyAlignment="1" applyProtection="1">
      <alignment vertical="center"/>
      <protection hidden="1"/>
    </xf>
    <xf numFmtId="10" fontId="2" fillId="0" borderId="14" xfId="4" applyNumberFormat="1" applyFont="1" applyBorder="1" applyAlignment="1" applyProtection="1">
      <alignment vertical="center"/>
      <protection hidden="1"/>
    </xf>
    <xf numFmtId="0" fontId="28" fillId="0" borderId="0" xfId="0" applyFont="1" applyBorder="1" applyAlignment="1" applyProtection="1">
      <alignment vertical="center"/>
      <protection hidden="1"/>
    </xf>
    <xf numFmtId="0" fontId="28" fillId="0" borderId="0" xfId="0" applyFont="1" applyFill="1" applyBorder="1" applyAlignment="1" applyProtection="1">
      <alignment vertical="center"/>
      <protection hidden="1"/>
    </xf>
    <xf numFmtId="0" fontId="28" fillId="0" borderId="0" xfId="0" applyFont="1" applyAlignment="1" applyProtection="1">
      <alignment vertical="center"/>
      <protection hidden="1"/>
    </xf>
    <xf numFmtId="0" fontId="28" fillId="0" borderId="0" xfId="0" applyFont="1" applyFill="1" applyBorder="1" applyAlignment="1" applyProtection="1">
      <alignment vertical="center"/>
      <protection locked="0"/>
    </xf>
    <xf numFmtId="0" fontId="28" fillId="0" borderId="0" xfId="0" applyFont="1" applyBorder="1" applyAlignment="1" applyProtection="1">
      <alignment horizontal="center" vertical="center"/>
      <protection hidden="1"/>
    </xf>
    <xf numFmtId="0" fontId="28" fillId="0" borderId="0" xfId="0" applyFont="1" applyFill="1" applyBorder="1" applyAlignment="1" applyProtection="1">
      <alignment horizontal="center" vertical="center"/>
      <protection hidden="1"/>
    </xf>
    <xf numFmtId="0" fontId="28" fillId="0" borderId="35" xfId="0" applyFont="1" applyBorder="1" applyAlignment="1" applyProtection="1">
      <alignment vertical="center"/>
      <protection hidden="1"/>
    </xf>
    <xf numFmtId="0" fontId="28" fillId="0" borderId="0" xfId="0" applyNumberFormat="1" applyFont="1" applyFill="1" applyBorder="1" applyAlignment="1" applyProtection="1">
      <alignment vertical="center"/>
      <protection locked="0"/>
    </xf>
    <xf numFmtId="169" fontId="28" fillId="0" borderId="0" xfId="0" applyNumberFormat="1" applyFont="1" applyFill="1" applyBorder="1" applyAlignment="1" applyProtection="1">
      <alignment vertical="center"/>
      <protection hidden="1"/>
    </xf>
    <xf numFmtId="10" fontId="28" fillId="0" borderId="0" xfId="0"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28" fillId="0" borderId="34" xfId="0" applyFont="1" applyBorder="1" applyAlignment="1" applyProtection="1">
      <alignment vertical="center"/>
      <protection hidden="1"/>
    </xf>
    <xf numFmtId="0" fontId="9" fillId="5" borderId="14" xfId="0" applyFont="1" applyFill="1" applyBorder="1" applyAlignment="1" applyProtection="1">
      <alignment horizontal="center" vertical="center"/>
      <protection hidden="1"/>
    </xf>
    <xf numFmtId="166" fontId="28" fillId="0" borderId="14" xfId="0" applyNumberFormat="1" applyFont="1" applyFill="1" applyBorder="1" applyAlignment="1" applyProtection="1">
      <alignment horizontal="center" vertical="center"/>
      <protection hidden="1"/>
    </xf>
    <xf numFmtId="0" fontId="28" fillId="0" borderId="14" xfId="0" applyFont="1" applyBorder="1" applyAlignment="1" applyProtection="1">
      <alignment vertical="center"/>
      <protection hidden="1"/>
    </xf>
    <xf numFmtId="0" fontId="28" fillId="0" borderId="14" xfId="0" applyFont="1" applyBorder="1" applyAlignment="1" applyProtection="1">
      <alignment horizontal="center" vertical="center"/>
      <protection hidden="1"/>
    </xf>
    <xf numFmtId="10" fontId="28" fillId="9" borderId="14" xfId="4" applyNumberFormat="1" applyFont="1" applyFill="1" applyBorder="1" applyAlignment="1" applyProtection="1">
      <alignment vertical="center"/>
      <protection locked="0"/>
    </xf>
    <xf numFmtId="4" fontId="28" fillId="0" borderId="14" xfId="0" applyNumberFormat="1" applyFont="1" applyBorder="1" applyAlignment="1" applyProtection="1">
      <alignment vertical="center"/>
      <protection hidden="1"/>
    </xf>
    <xf numFmtId="10" fontId="28" fillId="9" borderId="14" xfId="4" applyNumberFormat="1" applyFont="1" applyFill="1" applyBorder="1" applyAlignment="1" applyProtection="1">
      <alignment horizontal="center" vertical="center"/>
      <protection locked="0"/>
    </xf>
    <xf numFmtId="10" fontId="28" fillId="0" borderId="14" xfId="4" applyNumberFormat="1" applyFont="1" applyFill="1" applyBorder="1" applyAlignment="1" applyProtection="1">
      <alignment horizontal="center" vertical="center"/>
      <protection hidden="1"/>
    </xf>
    <xf numFmtId="10" fontId="28" fillId="0" borderId="0" xfId="0" applyNumberFormat="1" applyFont="1" applyAlignment="1" applyProtection="1">
      <alignment vertical="center"/>
      <protection hidden="1"/>
    </xf>
    <xf numFmtId="4" fontId="28" fillId="0" borderId="14" xfId="0" applyNumberFormat="1" applyFont="1" applyFill="1" applyBorder="1" applyAlignment="1" applyProtection="1">
      <alignment vertical="center"/>
      <protection hidden="1"/>
    </xf>
    <xf numFmtId="10" fontId="28" fillId="0" borderId="14" xfId="4" applyNumberFormat="1" applyFont="1" applyBorder="1" applyAlignment="1" applyProtection="1">
      <alignment vertical="center"/>
      <protection hidden="1"/>
    </xf>
    <xf numFmtId="10" fontId="2" fillId="0" borderId="14" xfId="4" applyNumberFormat="1" applyFont="1" applyBorder="1" applyAlignment="1" applyProtection="1">
      <alignment horizontal="center" vertical="center"/>
      <protection hidden="1"/>
    </xf>
    <xf numFmtId="10" fontId="2" fillId="0" borderId="14" xfId="4" applyNumberFormat="1" applyFont="1" applyFill="1" applyBorder="1" applyAlignment="1" applyProtection="1">
      <alignment horizontal="center" vertical="center"/>
      <protection hidden="1"/>
    </xf>
    <xf numFmtId="4" fontId="28" fillId="0" borderId="0" xfId="0" applyNumberFormat="1" applyFont="1" applyAlignment="1" applyProtection="1">
      <alignment vertical="center"/>
      <protection hidden="1"/>
    </xf>
    <xf numFmtId="164" fontId="2" fillId="0" borderId="14" xfId="5" applyNumberFormat="1" applyFont="1" applyFill="1" applyBorder="1" applyAlignment="1" applyProtection="1">
      <alignment horizontal="center" vertical="center"/>
      <protection hidden="1"/>
    </xf>
    <xf numFmtId="4" fontId="2" fillId="0" borderId="14" xfId="4" applyNumberFormat="1" applyFont="1" applyFill="1" applyBorder="1" applyAlignment="1" applyProtection="1">
      <alignment horizontal="center" vertical="center"/>
      <protection hidden="1"/>
    </xf>
    <xf numFmtId="10" fontId="28" fillId="0" borderId="14" xfId="4" applyNumberFormat="1" applyFont="1" applyBorder="1" applyAlignment="1" applyProtection="1">
      <alignment horizontal="center" vertical="center"/>
      <protection hidden="1"/>
    </xf>
    <xf numFmtId="0" fontId="2" fillId="0" borderId="34" xfId="0" applyFont="1" applyBorder="1" applyAlignment="1" applyProtection="1">
      <alignment vertical="center"/>
      <protection hidden="1"/>
    </xf>
    <xf numFmtId="4" fontId="2" fillId="0" borderId="0" xfId="0" applyNumberFormat="1" applyFont="1" applyBorder="1" applyAlignment="1" applyProtection="1">
      <alignment vertical="center"/>
      <protection hidden="1"/>
    </xf>
    <xf numFmtId="0" fontId="28" fillId="0" borderId="25" xfId="0" applyFont="1" applyBorder="1" applyAlignment="1" applyProtection="1">
      <alignment vertical="center"/>
      <protection hidden="1"/>
    </xf>
    <xf numFmtId="0" fontId="28" fillId="0" borderId="36" xfId="0" applyFont="1" applyBorder="1" applyAlignment="1" applyProtection="1">
      <alignment vertical="center"/>
      <protection hidden="1"/>
    </xf>
    <xf numFmtId="4" fontId="28" fillId="0" borderId="36" xfId="0" applyNumberFormat="1" applyFont="1" applyBorder="1" applyAlignment="1" applyProtection="1">
      <alignment vertical="center"/>
      <protection hidden="1"/>
    </xf>
    <xf numFmtId="0" fontId="28" fillId="0" borderId="36" xfId="0" applyFont="1" applyFill="1" applyBorder="1" applyAlignment="1" applyProtection="1">
      <alignment vertical="center"/>
      <protection hidden="1"/>
    </xf>
    <xf numFmtId="0" fontId="28" fillId="0" borderId="37" xfId="0" applyFont="1" applyFill="1" applyBorder="1" applyAlignment="1" applyProtection="1">
      <alignment vertical="center"/>
      <protection hidden="1"/>
    </xf>
    <xf numFmtId="0" fontId="28" fillId="0" borderId="37" xfId="0" applyFont="1" applyBorder="1" applyAlignment="1" applyProtection="1">
      <alignment vertical="center"/>
      <protection hidden="1"/>
    </xf>
    <xf numFmtId="0" fontId="28" fillId="0" borderId="0" xfId="0" applyFont="1" applyFill="1" applyAlignment="1" applyProtection="1">
      <alignment vertical="center"/>
      <protection hidden="1"/>
    </xf>
    <xf numFmtId="43" fontId="28" fillId="0" borderId="0" xfId="0" applyNumberFormat="1" applyFont="1" applyAlignment="1" applyProtection="1">
      <alignment vertical="center"/>
      <protection hidden="1"/>
    </xf>
    <xf numFmtId="170" fontId="28" fillId="0" borderId="0" xfId="6" applyNumberFormat="1" applyFont="1" applyFill="1" applyBorder="1" applyAlignment="1" applyProtection="1">
      <alignment horizontal="center" vertical="center"/>
      <protection hidden="1"/>
    </xf>
    <xf numFmtId="170" fontId="28" fillId="0" borderId="0" xfId="6" applyNumberFormat="1" applyFont="1" applyFill="1" applyBorder="1" applyAlignment="1" applyProtection="1">
      <alignment vertical="center"/>
      <protection hidden="1"/>
    </xf>
    <xf numFmtId="0" fontId="28" fillId="5" borderId="0" xfId="0" applyFont="1" applyFill="1" applyAlignment="1" applyProtection="1">
      <alignment vertical="center"/>
      <protection hidden="1"/>
    </xf>
    <xf numFmtId="43" fontId="28" fillId="5" borderId="0" xfId="0" applyNumberFormat="1" applyFont="1" applyFill="1" applyAlignment="1" applyProtection="1">
      <alignment vertical="center"/>
      <protection hidden="1"/>
    </xf>
    <xf numFmtId="4" fontId="28" fillId="5" borderId="0" xfId="0" applyNumberFormat="1" applyFont="1" applyFill="1" applyAlignment="1" applyProtection="1">
      <alignment vertical="center"/>
      <protection hidden="1"/>
    </xf>
    <xf numFmtId="4" fontId="65" fillId="0" borderId="14" xfId="0" applyNumberFormat="1" applyFont="1" applyFill="1" applyBorder="1" applyAlignment="1" applyProtection="1">
      <alignment vertical="center"/>
      <protection hidden="1"/>
    </xf>
    <xf numFmtId="10" fontId="76" fillId="0" borderId="14" xfId="4" applyNumberFormat="1" applyFont="1" applyFill="1" applyBorder="1" applyAlignment="1" applyProtection="1">
      <alignment horizontal="center" vertical="center"/>
      <protection hidden="1"/>
    </xf>
    <xf numFmtId="4" fontId="65" fillId="0" borderId="14" xfId="0" applyNumberFormat="1" applyFont="1" applyBorder="1" applyAlignment="1" applyProtection="1">
      <alignment vertical="center"/>
      <protection hidden="1"/>
    </xf>
    <xf numFmtId="10" fontId="76" fillId="0" borderId="14" xfId="4" applyNumberFormat="1" applyFont="1" applyBorder="1" applyAlignment="1" applyProtection="1">
      <alignment horizontal="center" vertical="center"/>
      <protection hidden="1"/>
    </xf>
    <xf numFmtId="4" fontId="65" fillId="4" borderId="14" xfId="0" applyNumberFormat="1" applyFont="1" applyFill="1" applyBorder="1" applyAlignment="1" applyProtection="1">
      <alignment vertical="center"/>
      <protection hidden="1"/>
    </xf>
    <xf numFmtId="10" fontId="76" fillId="4" borderId="14" xfId="4" applyNumberFormat="1" applyFont="1" applyFill="1" applyBorder="1" applyAlignment="1" applyProtection="1">
      <alignment horizontal="center" vertical="center"/>
      <protection hidden="1"/>
    </xf>
    <xf numFmtId="0" fontId="74" fillId="5" borderId="28" xfId="0" applyFont="1" applyFill="1" applyBorder="1" applyAlignment="1">
      <alignment horizontal="center" vertical="center"/>
    </xf>
    <xf numFmtId="0" fontId="74" fillId="5" borderId="29" xfId="0" applyFont="1" applyFill="1" applyBorder="1" applyAlignment="1">
      <alignment horizontal="center" vertical="center"/>
    </xf>
    <xf numFmtId="0" fontId="74" fillId="5" borderId="19" xfId="0" applyFont="1" applyFill="1" applyBorder="1" applyAlignment="1">
      <alignment horizontal="center" vertical="center"/>
    </xf>
    <xf numFmtId="3" fontId="33" fillId="10" borderId="15" xfId="5" applyNumberFormat="1" applyFont="1" applyFill="1" applyBorder="1" applyAlignment="1">
      <alignment horizontal="center" vertical="center"/>
    </xf>
    <xf numFmtId="43" fontId="32" fillId="10" borderId="13" xfId="5" applyFont="1" applyFill="1" applyBorder="1" applyAlignment="1">
      <alignment horizontal="center" vertical="center"/>
    </xf>
    <xf numFmtId="3" fontId="27" fillId="10" borderId="15" xfId="5" applyNumberFormat="1" applyFont="1" applyFill="1" applyBorder="1" applyAlignment="1">
      <alignment horizontal="center" vertical="center"/>
    </xf>
    <xf numFmtId="0" fontId="10" fillId="10" borderId="41" xfId="0" applyFont="1" applyFill="1" applyBorder="1" applyAlignment="1" applyProtection="1">
      <alignment horizontal="left" vertical="center"/>
      <protection locked="0"/>
    </xf>
    <xf numFmtId="167" fontId="10" fillId="10" borderId="40" xfId="0" applyNumberFormat="1" applyFont="1" applyFill="1" applyBorder="1" applyAlignment="1" applyProtection="1">
      <alignment horizontal="left" vertical="center"/>
      <protection locked="0"/>
    </xf>
    <xf numFmtId="167" fontId="10" fillId="10" borderId="17" xfId="0" applyNumberFormat="1" applyFont="1" applyFill="1" applyBorder="1" applyAlignment="1" applyProtection="1">
      <alignment horizontal="left" vertical="center"/>
      <protection locked="0"/>
    </xf>
    <xf numFmtId="17" fontId="10" fillId="10" borderId="40" xfId="0" applyNumberFormat="1" applyFont="1" applyFill="1" applyBorder="1" applyAlignment="1" applyProtection="1">
      <alignment horizontal="left" vertical="center"/>
      <protection locked="0"/>
    </xf>
    <xf numFmtId="0" fontId="27" fillId="10" borderId="41" xfId="0" applyFont="1" applyFill="1" applyBorder="1" applyAlignment="1" applyProtection="1">
      <alignment vertical="center"/>
      <protection locked="0"/>
    </xf>
    <xf numFmtId="0" fontId="23" fillId="10" borderId="40" xfId="0" applyFont="1" applyFill="1" applyBorder="1" applyAlignment="1" applyProtection="1">
      <alignment vertical="center"/>
      <protection locked="0"/>
    </xf>
    <xf numFmtId="3" fontId="23" fillId="10" borderId="13" xfId="5" applyNumberFormat="1" applyFont="1" applyFill="1" applyBorder="1" applyAlignment="1" applyProtection="1">
      <alignment horizontal="center" vertical="center"/>
      <protection locked="0"/>
    </xf>
    <xf numFmtId="0" fontId="23" fillId="10" borderId="13" xfId="0" applyFont="1" applyFill="1" applyBorder="1" applyAlignment="1" applyProtection="1">
      <alignment horizontal="center" vertical="center"/>
      <protection locked="0"/>
    </xf>
    <xf numFmtId="39" fontId="23" fillId="10" borderId="13" xfId="5" applyNumberFormat="1" applyFont="1" applyFill="1" applyBorder="1" applyAlignment="1" applyProtection="1">
      <alignment horizontal="center" vertical="center"/>
      <protection locked="0"/>
    </xf>
    <xf numFmtId="39" fontId="23" fillId="10" borderId="13" xfId="0" applyNumberFormat="1" applyFont="1" applyFill="1" applyBorder="1" applyAlignment="1" applyProtection="1">
      <alignment horizontal="center" vertical="center"/>
      <protection locked="0"/>
    </xf>
    <xf numFmtId="9" fontId="64" fillId="0" borderId="11" xfId="4" applyFont="1" applyFill="1" applyBorder="1" applyAlignment="1">
      <alignment horizontal="center" vertical="center"/>
    </xf>
    <xf numFmtId="4" fontId="10" fillId="3" borderId="14" xfId="5" applyNumberFormat="1" applyFont="1" applyFill="1" applyBorder="1" applyAlignment="1" applyProtection="1">
      <alignment horizontal="center" vertical="center"/>
      <protection locked="0"/>
    </xf>
    <xf numFmtId="9" fontId="65" fillId="0" borderId="14" xfId="4" applyFont="1" applyFill="1" applyBorder="1" applyAlignment="1">
      <alignment horizontal="center" vertical="center"/>
    </xf>
    <xf numFmtId="166" fontId="0" fillId="10" borderId="14" xfId="0" applyNumberFormat="1" applyFont="1" applyFill="1" applyBorder="1" applyAlignment="1" applyProtection="1">
      <alignment horizontal="center" vertical="center"/>
      <protection locked="0"/>
    </xf>
    <xf numFmtId="166" fontId="0" fillId="0" borderId="14" xfId="0" applyNumberFormat="1" applyFont="1" applyFill="1" applyBorder="1" applyAlignment="1">
      <alignment horizontal="center" vertical="center"/>
    </xf>
    <xf numFmtId="1" fontId="0" fillId="0" borderId="14" xfId="0" applyNumberFormat="1" applyFont="1" applyFill="1" applyBorder="1" applyAlignment="1">
      <alignment horizontal="center" vertical="center"/>
    </xf>
    <xf numFmtId="39" fontId="8" fillId="0" borderId="14" xfId="5" applyNumberFormat="1" applyFont="1" applyFill="1" applyBorder="1" applyAlignment="1">
      <alignment vertical="center"/>
    </xf>
    <xf numFmtId="43" fontId="28" fillId="0" borderId="14" xfId="5" applyFont="1" applyFill="1" applyBorder="1" applyAlignment="1">
      <alignment horizontal="center" vertical="center"/>
    </xf>
    <xf numFmtId="43" fontId="0" fillId="0" borderId="14" xfId="5" applyFont="1" applyFill="1" applyBorder="1" applyAlignment="1">
      <alignment horizontal="center" vertical="center"/>
    </xf>
    <xf numFmtId="9" fontId="7" fillId="0" borderId="14" xfId="4" applyFont="1" applyFill="1" applyBorder="1" applyAlignment="1">
      <alignment horizontal="right" vertical="center"/>
    </xf>
    <xf numFmtId="0" fontId="19" fillId="0" borderId="11" xfId="0" applyFont="1" applyFill="1" applyBorder="1" applyAlignment="1">
      <alignment horizontal="center" vertical="center"/>
    </xf>
    <xf numFmtId="3" fontId="32" fillId="10" borderId="11" xfId="5" applyNumberFormat="1" applyFont="1" applyFill="1" applyBorder="1" applyAlignment="1">
      <alignment horizontal="center" vertical="center"/>
    </xf>
    <xf numFmtId="3" fontId="32" fillId="10" borderId="13" xfId="5" applyNumberFormat="1" applyFont="1" applyFill="1" applyBorder="1" applyAlignment="1">
      <alignment horizontal="center" vertical="center"/>
    </xf>
    <xf numFmtId="4" fontId="32" fillId="10" borderId="13" xfId="5" applyNumberFormat="1" applyFont="1" applyFill="1" applyBorder="1" applyAlignment="1">
      <alignment horizontal="center" vertical="center"/>
    </xf>
    <xf numFmtId="4" fontId="32" fillId="10" borderId="11" xfId="5" applyNumberFormat="1" applyFont="1" applyFill="1" applyBorder="1" applyAlignment="1">
      <alignment horizontal="center" vertical="center"/>
    </xf>
    <xf numFmtId="3" fontId="19" fillId="0" borderId="11"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1" fontId="8" fillId="0" borderId="14" xfId="0" applyNumberFormat="1" applyFont="1" applyFill="1" applyBorder="1" applyAlignment="1">
      <alignment horizontal="right" vertical="center"/>
    </xf>
    <xf numFmtId="166" fontId="40" fillId="10" borderId="14" xfId="5" applyNumberFormat="1" applyFont="1" applyFill="1" applyBorder="1" applyAlignment="1">
      <alignment horizontal="center" vertical="center"/>
    </xf>
    <xf numFmtId="0" fontId="8" fillId="10" borderId="14" xfId="2" applyFont="1" applyFill="1" applyBorder="1" applyAlignment="1" applyProtection="1">
      <alignment vertical="center"/>
      <protection hidden="1"/>
    </xf>
    <xf numFmtId="0" fontId="8" fillId="10" borderId="14" xfId="2" applyFont="1" applyFill="1" applyBorder="1" applyAlignment="1" applyProtection="1">
      <alignment horizontal="center" vertical="center"/>
      <protection hidden="1"/>
    </xf>
    <xf numFmtId="0" fontId="8" fillId="10" borderId="14" xfId="2" applyFont="1" applyFill="1" applyBorder="1" applyAlignment="1" applyProtection="1">
      <alignment horizontal="left" vertical="center"/>
      <protection hidden="1"/>
    </xf>
    <xf numFmtId="0" fontId="28" fillId="10" borderId="14" xfId="0" applyFont="1" applyFill="1" applyBorder="1" applyAlignment="1">
      <alignment vertical="center"/>
    </xf>
    <xf numFmtId="43" fontId="8" fillId="10" borderId="14" xfId="5" applyFont="1" applyFill="1" applyBorder="1" applyAlignment="1" applyProtection="1">
      <alignment horizontal="right" vertical="center"/>
      <protection hidden="1"/>
    </xf>
    <xf numFmtId="17" fontId="8" fillId="10" borderId="14" xfId="5" applyNumberFormat="1" applyFont="1" applyFill="1" applyBorder="1" applyAlignment="1" applyProtection="1">
      <alignment horizontal="center" vertical="center"/>
      <protection hidden="1"/>
    </xf>
    <xf numFmtId="37" fontId="10" fillId="10" borderId="14" xfId="5" applyNumberFormat="1" applyFont="1" applyFill="1" applyBorder="1" applyAlignment="1" applyProtection="1">
      <alignment horizontal="center" vertical="center"/>
      <protection hidden="1"/>
    </xf>
    <xf numFmtId="43" fontId="8" fillId="10" borderId="14" xfId="5" applyFont="1" applyFill="1" applyBorder="1" applyAlignment="1" applyProtection="1">
      <alignment horizontal="center" vertical="center"/>
      <protection hidden="1"/>
    </xf>
    <xf numFmtId="10" fontId="8" fillId="10" borderId="14" xfId="4" applyNumberFormat="1" applyFont="1" applyFill="1" applyBorder="1" applyAlignment="1" applyProtection="1">
      <alignment horizontal="center" vertical="center"/>
      <protection hidden="1"/>
    </xf>
    <xf numFmtId="0" fontId="15" fillId="10" borderId="14" xfId="2" applyFont="1" applyFill="1" applyBorder="1" applyAlignment="1" applyProtection="1">
      <alignment horizontal="center" vertical="center"/>
      <protection hidden="1"/>
    </xf>
    <xf numFmtId="0" fontId="15" fillId="10" borderId="0" xfId="2" applyFont="1" applyFill="1" applyAlignment="1" applyProtection="1">
      <alignment vertical="center"/>
      <protection hidden="1"/>
    </xf>
    <xf numFmtId="0" fontId="8" fillId="10" borderId="0" xfId="0" applyFont="1" applyFill="1" applyAlignment="1">
      <alignment vertical="center"/>
    </xf>
    <xf numFmtId="44" fontId="8" fillId="10" borderId="14" xfId="6" applyFont="1" applyFill="1" applyBorder="1" applyAlignment="1">
      <alignment vertical="center"/>
    </xf>
    <xf numFmtId="0" fontId="8" fillId="10" borderId="14" xfId="0" applyFont="1" applyFill="1" applyBorder="1" applyAlignment="1">
      <alignment horizontal="center" vertical="center"/>
    </xf>
    <xf numFmtId="166" fontId="8" fillId="10" borderId="14" xfId="5" applyNumberFormat="1" applyFont="1" applyFill="1" applyBorder="1" applyAlignment="1" applyProtection="1">
      <alignment horizontal="center" vertical="center"/>
      <protection hidden="1"/>
    </xf>
    <xf numFmtId="0" fontId="8" fillId="10" borderId="4" xfId="2" applyFont="1" applyFill="1" applyBorder="1" applyAlignment="1" applyProtection="1">
      <alignment vertical="center"/>
      <protection hidden="1"/>
    </xf>
    <xf numFmtId="0" fontId="8" fillId="10" borderId="4" xfId="2" applyFont="1" applyFill="1" applyBorder="1" applyAlignment="1" applyProtection="1">
      <alignment horizontal="center" vertical="center"/>
      <protection hidden="1"/>
    </xf>
    <xf numFmtId="0" fontId="8" fillId="10" borderId="4" xfId="2" applyFont="1" applyFill="1" applyBorder="1" applyAlignment="1" applyProtection="1">
      <alignment horizontal="left" vertical="center"/>
      <protection hidden="1"/>
    </xf>
    <xf numFmtId="0" fontId="28" fillId="10" borderId="3" xfId="0" applyFont="1" applyFill="1" applyBorder="1" applyAlignment="1">
      <alignment horizontal="center" vertical="center"/>
    </xf>
    <xf numFmtId="43" fontId="8" fillId="10" borderId="4" xfId="5" applyFont="1" applyFill="1" applyBorder="1" applyAlignment="1" applyProtection="1">
      <alignment horizontal="right" vertical="center"/>
      <protection hidden="1"/>
    </xf>
    <xf numFmtId="37" fontId="10" fillId="10" borderId="4" xfId="5" applyNumberFormat="1" applyFont="1" applyFill="1" applyBorder="1" applyAlignment="1" applyProtection="1">
      <alignment horizontal="center" vertical="center"/>
      <protection hidden="1"/>
    </xf>
    <xf numFmtId="43" fontId="8" fillId="10" borderId="4" xfId="5" applyFont="1" applyFill="1" applyBorder="1" applyAlignment="1" applyProtection="1">
      <alignment horizontal="center" vertical="center"/>
      <protection hidden="1"/>
    </xf>
    <xf numFmtId="10" fontId="8" fillId="10" borderId="4" xfId="4" applyNumberFormat="1" applyFont="1" applyFill="1" applyBorder="1" applyAlignment="1" applyProtection="1">
      <alignment horizontal="center" vertical="center"/>
      <protection hidden="1"/>
    </xf>
    <xf numFmtId="166" fontId="8" fillId="10" borderId="4" xfId="5" applyNumberFormat="1" applyFont="1" applyFill="1" applyBorder="1" applyAlignment="1" applyProtection="1">
      <alignment horizontal="center" vertical="center"/>
      <protection hidden="1"/>
    </xf>
    <xf numFmtId="0" fontId="8" fillId="10" borderId="2" xfId="2" applyFont="1" applyFill="1" applyBorder="1" applyAlignment="1" applyProtection="1">
      <alignment vertical="center"/>
      <protection hidden="1"/>
    </xf>
    <xf numFmtId="0" fontId="8" fillId="10" borderId="2" xfId="2" applyFont="1" applyFill="1" applyBorder="1" applyAlignment="1" applyProtection="1">
      <alignment horizontal="center" vertical="center"/>
      <protection hidden="1"/>
    </xf>
    <xf numFmtId="0" fontId="8" fillId="10" borderId="2" xfId="2" applyFont="1" applyFill="1" applyBorder="1" applyAlignment="1" applyProtection="1">
      <alignment horizontal="left" vertical="center"/>
      <protection hidden="1"/>
    </xf>
    <xf numFmtId="43" fontId="8" fillId="10" borderId="2" xfId="5" applyFont="1" applyFill="1" applyBorder="1" applyAlignment="1" applyProtection="1">
      <alignment horizontal="right" vertical="center"/>
      <protection hidden="1"/>
    </xf>
    <xf numFmtId="37" fontId="10" fillId="10" borderId="2" xfId="5" applyNumberFormat="1" applyFont="1" applyFill="1" applyBorder="1" applyAlignment="1" applyProtection="1">
      <alignment horizontal="center" vertical="center"/>
      <protection hidden="1"/>
    </xf>
    <xf numFmtId="43" fontId="8" fillId="10" borderId="2" xfId="5" applyFont="1" applyFill="1" applyBorder="1" applyAlignment="1" applyProtection="1">
      <alignment horizontal="center" vertical="center"/>
      <protection hidden="1"/>
    </xf>
    <xf numFmtId="10" fontId="8" fillId="10" borderId="2" xfId="4" applyNumberFormat="1" applyFont="1" applyFill="1" applyBorder="1" applyAlignment="1" applyProtection="1">
      <alignment horizontal="center" vertical="center"/>
      <protection hidden="1"/>
    </xf>
    <xf numFmtId="166" fontId="8" fillId="10" borderId="2" xfId="5" applyNumberFormat="1" applyFont="1" applyFill="1" applyBorder="1" applyAlignment="1" applyProtection="1">
      <alignment horizontal="center" vertical="center"/>
      <protection hidden="1"/>
    </xf>
    <xf numFmtId="43" fontId="28" fillId="10" borderId="2" xfId="5" applyFont="1" applyFill="1" applyBorder="1" applyAlignment="1" applyProtection="1">
      <alignment horizontal="center" vertical="center"/>
      <protection hidden="1"/>
    </xf>
    <xf numFmtId="0" fontId="28" fillId="10" borderId="1" xfId="0" applyFont="1" applyFill="1" applyBorder="1" applyAlignment="1">
      <alignment horizontal="center" vertical="center"/>
    </xf>
    <xf numFmtId="37" fontId="8" fillId="10" borderId="2" xfId="5" applyNumberFormat="1" applyFont="1" applyFill="1" applyBorder="1" applyAlignment="1" applyProtection="1">
      <alignment horizontal="center" vertical="center"/>
      <protection hidden="1"/>
    </xf>
    <xf numFmtId="0" fontId="15" fillId="10" borderId="2" xfId="2" applyFont="1" applyFill="1" applyBorder="1" applyAlignment="1" applyProtection="1">
      <alignment vertical="center"/>
      <protection hidden="1"/>
    </xf>
    <xf numFmtId="0" fontId="15" fillId="10" borderId="2" xfId="2" applyFont="1" applyFill="1" applyBorder="1" applyAlignment="1" applyProtection="1">
      <alignment horizontal="center" vertical="center"/>
      <protection hidden="1"/>
    </xf>
    <xf numFmtId="0" fontId="15" fillId="10" borderId="2" xfId="2" applyFont="1" applyFill="1" applyBorder="1" applyAlignment="1" applyProtection="1">
      <alignment horizontal="left" vertical="center"/>
      <protection hidden="1"/>
    </xf>
    <xf numFmtId="43" fontId="15" fillId="10" borderId="2" xfId="5" applyFont="1" applyFill="1" applyBorder="1" applyAlignment="1" applyProtection="1">
      <alignment horizontal="right" vertical="center"/>
      <protection hidden="1"/>
    </xf>
    <xf numFmtId="37" fontId="15" fillId="10" borderId="2" xfId="5" applyNumberFormat="1" applyFont="1" applyFill="1" applyBorder="1" applyAlignment="1" applyProtection="1">
      <alignment horizontal="center" vertical="center"/>
      <protection hidden="1"/>
    </xf>
    <xf numFmtId="43" fontId="15" fillId="10" borderId="2" xfId="5" applyFont="1" applyFill="1" applyBorder="1" applyAlignment="1" applyProtection="1">
      <alignment horizontal="center" vertical="center"/>
      <protection hidden="1"/>
    </xf>
    <xf numFmtId="10" fontId="15" fillId="10" borderId="2" xfId="4" applyNumberFormat="1" applyFont="1" applyFill="1" applyBorder="1" applyAlignment="1" applyProtection="1">
      <alignment horizontal="center" vertical="center"/>
      <protection hidden="1"/>
    </xf>
    <xf numFmtId="10" fontId="15" fillId="10" borderId="2" xfId="4" applyNumberFormat="1" applyFont="1" applyFill="1" applyBorder="1" applyAlignment="1" applyProtection="1">
      <alignment horizontal="right" vertical="center"/>
      <protection hidden="1"/>
    </xf>
    <xf numFmtId="166" fontId="15" fillId="10" borderId="2" xfId="5" applyNumberFormat="1" applyFont="1" applyFill="1" applyBorder="1" applyAlignment="1" applyProtection="1">
      <alignment horizontal="center" vertical="center"/>
      <protection hidden="1"/>
    </xf>
    <xf numFmtId="0" fontId="15" fillId="10" borderId="1" xfId="2" applyFont="1" applyFill="1" applyBorder="1" applyAlignment="1" applyProtection="1">
      <alignment vertical="center"/>
      <protection hidden="1"/>
    </xf>
    <xf numFmtId="0" fontId="15" fillId="10" borderId="1" xfId="2" applyFont="1" applyFill="1" applyBorder="1" applyAlignment="1" applyProtection="1">
      <alignment horizontal="center" vertical="center"/>
      <protection hidden="1"/>
    </xf>
    <xf numFmtId="0" fontId="15" fillId="10" borderId="1" xfId="2" applyFont="1" applyFill="1" applyBorder="1" applyAlignment="1" applyProtection="1">
      <alignment horizontal="left" vertical="center"/>
      <protection hidden="1"/>
    </xf>
    <xf numFmtId="43" fontId="15" fillId="10" borderId="1" xfId="5" applyFont="1" applyFill="1" applyBorder="1" applyAlignment="1" applyProtection="1">
      <alignment horizontal="right" vertical="center"/>
      <protection hidden="1"/>
    </xf>
    <xf numFmtId="37" fontId="15" fillId="10" borderId="1" xfId="5" applyNumberFormat="1" applyFont="1" applyFill="1" applyBorder="1" applyAlignment="1" applyProtection="1">
      <alignment horizontal="center" vertical="center"/>
      <protection hidden="1"/>
    </xf>
    <xf numFmtId="43" fontId="15" fillId="10" borderId="1" xfId="5" applyFont="1" applyFill="1" applyBorder="1" applyAlignment="1" applyProtection="1">
      <alignment horizontal="center" vertical="center"/>
      <protection hidden="1"/>
    </xf>
    <xf numFmtId="10" fontId="15" fillId="10" borderId="1" xfId="4" applyNumberFormat="1" applyFont="1" applyFill="1" applyBorder="1" applyAlignment="1" applyProtection="1">
      <alignment horizontal="center" vertical="center"/>
      <protection hidden="1"/>
    </xf>
    <xf numFmtId="10" fontId="15" fillId="10" borderId="1" xfId="4" applyNumberFormat="1" applyFont="1" applyFill="1" applyBorder="1" applyAlignment="1" applyProtection="1">
      <alignment horizontal="right" vertical="center"/>
      <protection hidden="1"/>
    </xf>
    <xf numFmtId="166" fontId="15" fillId="10" borderId="1" xfId="5" applyNumberFormat="1" applyFont="1" applyFill="1" applyBorder="1" applyAlignment="1" applyProtection="1">
      <alignment horizontal="center" vertical="center"/>
      <protection hidden="1"/>
    </xf>
    <xf numFmtId="0" fontId="68" fillId="10" borderId="0" xfId="0" applyFont="1" applyFill="1" applyBorder="1" applyAlignment="1">
      <alignment vertical="center"/>
    </xf>
    <xf numFmtId="0" fontId="70" fillId="10" borderId="3" xfId="0" applyFont="1" applyFill="1" applyBorder="1" applyAlignment="1">
      <alignment horizontal="center" vertical="center"/>
    </xf>
    <xf numFmtId="0" fontId="70" fillId="10" borderId="1" xfId="5" applyNumberFormat="1" applyFont="1" applyFill="1" applyBorder="1" applyAlignment="1" applyProtection="1">
      <alignment horizontal="center" vertical="center"/>
      <protection hidden="1"/>
    </xf>
    <xf numFmtId="0" fontId="70" fillId="10" borderId="1" xfId="2" applyFont="1" applyFill="1" applyBorder="1" applyAlignment="1" applyProtection="1">
      <alignment horizontal="center" vertical="center"/>
      <protection hidden="1"/>
    </xf>
    <xf numFmtId="0" fontId="70" fillId="10" borderId="1" xfId="2" applyFont="1" applyFill="1" applyBorder="1" applyAlignment="1" applyProtection="1">
      <alignment horizontal="left" vertical="center"/>
      <protection hidden="1"/>
    </xf>
    <xf numFmtId="37" fontId="70" fillId="10" borderId="1" xfId="5" applyNumberFormat="1" applyFont="1" applyFill="1" applyBorder="1" applyAlignment="1" applyProtection="1">
      <alignment horizontal="center" vertical="center"/>
      <protection hidden="1"/>
    </xf>
    <xf numFmtId="43" fontId="70" fillId="10" borderId="1" xfId="5" applyFont="1" applyFill="1" applyBorder="1" applyAlignment="1" applyProtection="1">
      <alignment horizontal="center" vertical="center"/>
      <protection hidden="1"/>
    </xf>
    <xf numFmtId="10" fontId="70" fillId="10" borderId="1" xfId="4" applyNumberFormat="1" applyFont="1" applyFill="1" applyBorder="1" applyAlignment="1" applyProtection="1">
      <alignment horizontal="center" vertical="center"/>
      <protection hidden="1"/>
    </xf>
    <xf numFmtId="0" fontId="70" fillId="10" borderId="1" xfId="2" applyFont="1" applyFill="1" applyBorder="1" applyAlignment="1" applyProtection="1">
      <alignment vertical="center"/>
      <protection hidden="1"/>
    </xf>
    <xf numFmtId="43" fontId="70" fillId="10" borderId="1" xfId="5" applyFont="1" applyFill="1" applyBorder="1" applyAlignment="1" applyProtection="1">
      <alignment horizontal="right" vertical="center"/>
      <protection hidden="1"/>
    </xf>
    <xf numFmtId="17" fontId="8" fillId="0" borderId="3" xfId="5" applyNumberFormat="1" applyFont="1" applyFill="1" applyBorder="1" applyAlignment="1" applyProtection="1">
      <alignment horizontal="center" vertical="center"/>
      <protection hidden="1"/>
    </xf>
    <xf numFmtId="17" fontId="8" fillId="0" borderId="1" xfId="5" applyNumberFormat="1" applyFont="1" applyFill="1" applyBorder="1" applyAlignment="1" applyProtection="1">
      <alignment horizontal="center" vertical="center"/>
      <protection hidden="1"/>
    </xf>
    <xf numFmtId="0" fontId="8" fillId="0" borderId="2" xfId="5" applyNumberFormat="1" applyFont="1" applyFill="1" applyBorder="1" applyAlignment="1" applyProtection="1">
      <alignment horizontal="center" vertical="center"/>
      <protection hidden="1"/>
    </xf>
    <xf numFmtId="0" fontId="34" fillId="5" borderId="1" xfId="3" applyFont="1" applyFill="1" applyBorder="1" applyAlignment="1" applyProtection="1">
      <alignment horizontal="center" vertical="center"/>
      <protection hidden="1"/>
    </xf>
    <xf numFmtId="4" fontId="5" fillId="10" borderId="13" xfId="5" applyNumberFormat="1" applyFont="1" applyFill="1" applyBorder="1" applyAlignment="1">
      <alignment horizontal="center" vertical="center"/>
    </xf>
    <xf numFmtId="0" fontId="5" fillId="10" borderId="0" xfId="0" applyFont="1" applyFill="1" applyAlignment="1">
      <alignment vertical="center"/>
    </xf>
    <xf numFmtId="167" fontId="32" fillId="10" borderId="0" xfId="0" quotePrefix="1" applyNumberFormat="1" applyFont="1" applyFill="1" applyBorder="1" applyAlignment="1">
      <alignment horizontal="center" vertical="center"/>
    </xf>
    <xf numFmtId="0" fontId="0" fillId="12" borderId="0" xfId="0" applyFill="1" applyAlignment="1">
      <alignment vertical="center"/>
    </xf>
    <xf numFmtId="43" fontId="5" fillId="11" borderId="0" xfId="5" applyFont="1" applyFill="1" applyAlignment="1">
      <alignment vertical="center"/>
    </xf>
    <xf numFmtId="0" fontId="23" fillId="0" borderId="0" xfId="0" applyFont="1" applyAlignment="1">
      <alignment horizontal="right" vertical="center"/>
    </xf>
    <xf numFmtId="0" fontId="66" fillId="5" borderId="0" xfId="0" applyFont="1" applyFill="1" applyBorder="1" applyAlignment="1">
      <alignment vertical="center"/>
    </xf>
    <xf numFmtId="0" fontId="77" fillId="0" borderId="0" xfId="2" applyFont="1" applyProtection="1">
      <protection hidden="1"/>
    </xf>
    <xf numFmtId="0" fontId="28" fillId="2" borderId="0" xfId="0" applyFont="1" applyFill="1" applyAlignment="1">
      <alignment vertical="center"/>
    </xf>
    <xf numFmtId="0" fontId="0" fillId="0" borderId="0" xfId="0"/>
    <xf numFmtId="0" fontId="28" fillId="2" borderId="0" xfId="0" applyFont="1" applyFill="1" applyAlignment="1">
      <alignment vertical="center"/>
    </xf>
    <xf numFmtId="0" fontId="28" fillId="0" borderId="34" xfId="0" applyFont="1" applyBorder="1" applyAlignment="1">
      <alignment vertical="center"/>
    </xf>
    <xf numFmtId="0" fontId="28" fillId="0" borderId="0" xfId="0" applyFont="1" applyBorder="1" applyAlignment="1">
      <alignment vertical="center"/>
    </xf>
    <xf numFmtId="0" fontId="28" fillId="0" borderId="35" xfId="0" applyFont="1" applyBorder="1" applyAlignment="1">
      <alignment vertical="center"/>
    </xf>
    <xf numFmtId="0" fontId="63" fillId="0" borderId="51" xfId="0" applyFont="1" applyBorder="1" applyAlignment="1">
      <alignment vertical="center"/>
    </xf>
    <xf numFmtId="0" fontId="63" fillId="0" borderId="52" xfId="0" applyFont="1" applyBorder="1" applyAlignment="1">
      <alignment horizontal="left" vertical="center" wrapText="1"/>
    </xf>
    <xf numFmtId="0" fontId="63" fillId="0" borderId="0" xfId="0" applyFont="1" applyBorder="1" applyAlignment="1">
      <alignment horizontal="left" vertical="center"/>
    </xf>
    <xf numFmtId="0" fontId="63" fillId="0" borderId="25" xfId="0" applyFont="1" applyBorder="1" applyAlignment="1">
      <alignment vertical="center"/>
    </xf>
    <xf numFmtId="0" fontId="63" fillId="0" borderId="36" xfId="0" applyFont="1" applyBorder="1" applyAlignment="1">
      <alignment horizontal="left" vertical="center" wrapText="1"/>
    </xf>
    <xf numFmtId="0" fontId="63" fillId="0" borderId="0" xfId="0" applyFont="1" applyBorder="1" applyAlignment="1">
      <alignment vertical="center"/>
    </xf>
    <xf numFmtId="0" fontId="63" fillId="0" borderId="34" xfId="0" applyFont="1" applyBorder="1" applyAlignment="1" applyProtection="1">
      <alignment vertical="center"/>
    </xf>
    <xf numFmtId="0" fontId="63" fillId="0" borderId="25" xfId="0" applyFont="1" applyBorder="1" applyAlignment="1" applyProtection="1">
      <alignment vertical="center"/>
    </xf>
    <xf numFmtId="0" fontId="63" fillId="0" borderId="36" xfId="0" applyFont="1" applyBorder="1" applyAlignment="1">
      <alignment vertical="center"/>
    </xf>
    <xf numFmtId="0" fontId="28" fillId="0" borderId="35" xfId="0" applyFont="1" applyBorder="1" applyAlignment="1">
      <alignment horizontal="center" vertical="center"/>
    </xf>
    <xf numFmtId="0" fontId="63" fillId="2" borderId="24" xfId="0" applyFont="1" applyFill="1" applyBorder="1" applyAlignment="1">
      <alignment horizontal="center" vertical="center" wrapText="1"/>
    </xf>
    <xf numFmtId="0" fontId="28" fillId="0" borderId="66"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5" xfId="0" applyFont="1" applyBorder="1" applyAlignment="1">
      <alignment horizontal="center" vertical="center" wrapText="1"/>
    </xf>
    <xf numFmtId="0" fontId="63" fillId="2" borderId="3" xfId="0" applyFont="1" applyFill="1" applyBorder="1" applyAlignment="1">
      <alignment horizontal="center" vertical="center" wrapText="1"/>
    </xf>
    <xf numFmtId="0" fontId="28" fillId="0" borderId="65" xfId="0" applyFont="1" applyBorder="1" applyAlignment="1">
      <alignment horizontal="center" vertical="center"/>
    </xf>
    <xf numFmtId="0" fontId="28" fillId="0" borderId="70" xfId="0" applyFont="1" applyBorder="1" applyAlignment="1">
      <alignment horizontal="center" vertical="center"/>
    </xf>
    <xf numFmtId="0" fontId="28" fillId="0" borderId="74" xfId="0" applyFont="1" applyBorder="1" applyAlignment="1">
      <alignment horizontal="center" vertical="center"/>
    </xf>
    <xf numFmtId="0" fontId="28" fillId="0" borderId="65" xfId="0" applyFont="1" applyBorder="1" applyAlignment="1">
      <alignment horizontal="center" vertical="center" wrapText="1"/>
    </xf>
    <xf numFmtId="0" fontId="80" fillId="2" borderId="0" xfId="0" applyFont="1" applyFill="1" applyAlignment="1">
      <alignment vertical="center"/>
    </xf>
    <xf numFmtId="0" fontId="28" fillId="0" borderId="70"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36" xfId="0" applyFont="1" applyBorder="1" applyAlignment="1">
      <alignment vertical="center"/>
    </xf>
    <xf numFmtId="0" fontId="63" fillId="2" borderId="1" xfId="0" applyFont="1" applyFill="1" applyBorder="1" applyAlignment="1">
      <alignment horizontal="center" vertical="center"/>
    </xf>
    <xf numFmtId="0" fontId="28" fillId="0" borderId="64" xfId="0" applyFont="1" applyBorder="1" applyAlignment="1">
      <alignment horizontal="center" vertical="center" wrapText="1"/>
    </xf>
    <xf numFmtId="0" fontId="28" fillId="0" borderId="65" xfId="0" applyFont="1" applyBorder="1" applyAlignment="1">
      <alignment vertical="center"/>
    </xf>
    <xf numFmtId="0" fontId="28" fillId="0" borderId="35" xfId="0" applyFont="1" applyBorder="1" applyAlignment="1">
      <alignment horizontal="center" vertical="center" wrapText="1"/>
    </xf>
    <xf numFmtId="0" fontId="28" fillId="2" borderId="0"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0" borderId="69" xfId="0" applyFont="1" applyBorder="1" applyAlignment="1">
      <alignment horizontal="center" vertical="center" wrapText="1"/>
    </xf>
    <xf numFmtId="0" fontId="28" fillId="0" borderId="70" xfId="0" applyFont="1" applyBorder="1" applyAlignment="1">
      <alignment vertical="center"/>
    </xf>
    <xf numFmtId="0" fontId="28" fillId="0" borderId="73" xfId="0" applyFont="1" applyBorder="1" applyAlignment="1">
      <alignment horizontal="center" vertical="center" wrapText="1"/>
    </xf>
    <xf numFmtId="0" fontId="28" fillId="0" borderId="74" xfId="0" applyFont="1" applyBorder="1" applyAlignment="1">
      <alignment vertical="center"/>
    </xf>
    <xf numFmtId="0" fontId="63" fillId="0" borderId="0" xfId="0" applyFont="1" applyBorder="1" applyAlignment="1">
      <alignment horizontal="left" vertical="center" wrapText="1"/>
    </xf>
    <xf numFmtId="0" fontId="63"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Border="1" applyAlignment="1">
      <alignment vertical="center" wrapText="1"/>
    </xf>
    <xf numFmtId="0" fontId="63" fillId="2" borderId="1" xfId="0" applyFont="1" applyFill="1" applyBorder="1" applyAlignment="1">
      <alignment horizontal="center" vertical="center" wrapText="1"/>
    </xf>
    <xf numFmtId="0" fontId="28" fillId="0" borderId="66" xfId="0" applyFont="1" applyBorder="1" applyAlignment="1">
      <alignment vertical="center" wrapText="1"/>
    </xf>
    <xf numFmtId="0" fontId="28" fillId="0" borderId="67" xfId="0" applyFont="1" applyBorder="1" applyAlignment="1">
      <alignment vertical="center" wrapText="1"/>
    </xf>
    <xf numFmtId="0" fontId="28" fillId="0" borderId="86" xfId="0" applyFont="1" applyBorder="1" applyAlignment="1">
      <alignment vertical="center" wrapText="1"/>
    </xf>
    <xf numFmtId="0" fontId="28" fillId="0" borderId="71" xfId="0" applyFont="1" applyBorder="1" applyAlignment="1">
      <alignment vertical="center" wrapText="1"/>
    </xf>
    <xf numFmtId="0" fontId="28" fillId="0" borderId="17" xfId="0" applyFont="1" applyBorder="1" applyAlignment="1">
      <alignment vertical="center" wrapText="1"/>
    </xf>
    <xf numFmtId="0" fontId="28" fillId="0" borderId="87" xfId="0" applyFont="1" applyBorder="1" applyAlignment="1">
      <alignment vertical="center" wrapText="1"/>
    </xf>
    <xf numFmtId="0" fontId="28" fillId="0" borderId="75" xfId="0" applyFont="1" applyBorder="1" applyAlignment="1">
      <alignment vertical="center" wrapText="1"/>
    </xf>
    <xf numFmtId="0" fontId="28" fillId="0" borderId="76" xfId="0" applyFont="1" applyBorder="1" applyAlignment="1">
      <alignment vertical="center" wrapText="1"/>
    </xf>
    <xf numFmtId="0" fontId="28" fillId="0" borderId="88" xfId="0" applyFont="1" applyBorder="1" applyAlignment="1">
      <alignment vertical="center" wrapText="1"/>
    </xf>
    <xf numFmtId="0" fontId="63" fillId="0" borderId="52" xfId="0" applyFont="1" applyBorder="1" applyAlignment="1">
      <alignment vertical="center"/>
    </xf>
    <xf numFmtId="0" fontId="63" fillId="0" borderId="53" xfId="0" applyFont="1" applyBorder="1" applyAlignment="1">
      <alignment vertical="center"/>
    </xf>
    <xf numFmtId="0" fontId="28" fillId="0" borderId="97" xfId="0" applyFont="1" applyBorder="1" applyAlignment="1">
      <alignment vertical="center"/>
    </xf>
    <xf numFmtId="0" fontId="28" fillId="0" borderId="84" xfId="0" applyFont="1" applyBorder="1" applyAlignment="1">
      <alignment vertical="center"/>
    </xf>
    <xf numFmtId="0" fontId="63" fillId="0" borderId="37" xfId="0" applyFont="1" applyBorder="1" applyAlignment="1">
      <alignment vertical="center"/>
    </xf>
    <xf numFmtId="0" fontId="28" fillId="0" borderId="25" xfId="0" applyFont="1" applyBorder="1" applyAlignment="1">
      <alignment vertical="center"/>
    </xf>
    <xf numFmtId="0" fontId="28" fillId="0" borderId="37" xfId="0" applyFont="1" applyBorder="1" applyAlignment="1">
      <alignment vertical="center"/>
    </xf>
    <xf numFmtId="0" fontId="28" fillId="0" borderId="0" xfId="0" applyFont="1" applyBorder="1" applyAlignment="1">
      <alignment horizontal="center" vertical="center"/>
    </xf>
    <xf numFmtId="0" fontId="63" fillId="0" borderId="64" xfId="0" applyFont="1" applyBorder="1" applyAlignment="1">
      <alignment horizontal="center" vertical="center" wrapText="1"/>
    </xf>
    <xf numFmtId="0" fontId="63"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68" xfId="0" applyFont="1" applyBorder="1" applyAlignment="1">
      <alignment horizontal="center" vertical="center" wrapText="1"/>
    </xf>
    <xf numFmtId="0" fontId="63" fillId="2" borderId="1" xfId="0" applyFont="1" applyFill="1" applyBorder="1" applyAlignment="1">
      <alignment horizontal="center" vertical="center" wrapText="1"/>
    </xf>
    <xf numFmtId="0" fontId="63" fillId="2" borderId="18" xfId="0" applyFont="1" applyFill="1" applyBorder="1" applyAlignment="1">
      <alignment horizontal="center" vertical="center" wrapText="1"/>
    </xf>
    <xf numFmtId="0" fontId="63" fillId="2" borderId="26" xfId="0" applyFont="1" applyFill="1" applyBorder="1" applyAlignment="1">
      <alignment horizontal="center" vertical="center" wrapText="1"/>
    </xf>
    <xf numFmtId="0" fontId="63" fillId="2" borderId="27" xfId="0" applyFont="1" applyFill="1" applyBorder="1" applyAlignment="1">
      <alignment horizontal="center" vertical="center" wrapText="1"/>
    </xf>
    <xf numFmtId="0" fontId="63" fillId="0" borderId="69" xfId="0" applyFont="1" applyBorder="1" applyAlignment="1">
      <alignment horizontal="center" vertical="center"/>
    </xf>
    <xf numFmtId="0" fontId="63" fillId="0" borderId="70" xfId="0" applyFont="1" applyBorder="1" applyAlignment="1">
      <alignment horizontal="center" vertical="center"/>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72" xfId="0" applyFont="1" applyBorder="1" applyAlignment="1">
      <alignment horizontal="center" vertical="center" wrapText="1"/>
    </xf>
    <xf numFmtId="179" fontId="79" fillId="5" borderId="54" xfId="8" applyNumberFormat="1" applyFont="1" applyFill="1" applyBorder="1" applyAlignment="1">
      <alignment horizontal="left" vertical="center" wrapText="1"/>
    </xf>
    <xf numFmtId="179" fontId="79" fillId="5" borderId="55" xfId="8" applyNumberFormat="1" applyFont="1" applyFill="1" applyBorder="1" applyAlignment="1">
      <alignment horizontal="left" vertical="center" wrapText="1"/>
    </xf>
    <xf numFmtId="179" fontId="79" fillId="5" borderId="56" xfId="8" applyNumberFormat="1" applyFont="1" applyFill="1" applyBorder="1" applyAlignment="1">
      <alignment horizontal="left" vertical="center" wrapText="1"/>
    </xf>
    <xf numFmtId="0" fontId="63" fillId="2" borderId="51" xfId="0" applyFont="1" applyFill="1" applyBorder="1" applyAlignment="1">
      <alignment horizontal="center" vertical="center" wrapText="1"/>
    </xf>
    <xf numFmtId="0" fontId="63" fillId="2" borderId="52" xfId="0" applyFont="1" applyFill="1" applyBorder="1" applyAlignment="1">
      <alignment horizontal="center" vertical="center" wrapText="1"/>
    </xf>
    <xf numFmtId="0" fontId="63" fillId="2" borderId="95" xfId="0" applyFont="1" applyFill="1" applyBorder="1" applyAlignment="1">
      <alignment horizontal="center" vertical="center" wrapText="1"/>
    </xf>
    <xf numFmtId="0" fontId="63" fillId="2" borderId="97" xfId="0" applyFont="1" applyFill="1" applyBorder="1" applyAlignment="1">
      <alignment horizontal="center" vertical="center" wrapText="1"/>
    </xf>
    <xf numFmtId="0" fontId="63" fillId="2" borderId="84" xfId="0" applyFont="1" applyFill="1" applyBorder="1" applyAlignment="1">
      <alignment horizontal="center" vertical="center" wrapText="1"/>
    </xf>
    <xf numFmtId="0" fontId="63" fillId="2" borderId="85" xfId="0" applyFont="1" applyFill="1" applyBorder="1" applyAlignment="1">
      <alignment horizontal="center" vertical="center" wrapText="1"/>
    </xf>
    <xf numFmtId="0" fontId="63" fillId="2" borderId="24" xfId="0" applyFont="1" applyFill="1" applyBorder="1" applyAlignment="1">
      <alignment horizontal="center" vertical="center" wrapText="1"/>
    </xf>
    <xf numFmtId="0" fontId="63" fillId="2" borderId="63" xfId="0" applyFont="1" applyFill="1" applyBorder="1" applyAlignment="1">
      <alignment horizontal="center" vertical="center" wrapText="1"/>
    </xf>
    <xf numFmtId="0" fontId="63" fillId="2" borderId="31" xfId="0" applyFont="1" applyFill="1" applyBorder="1" applyAlignment="1">
      <alignment horizontal="center" vertical="center" wrapText="1"/>
    </xf>
    <xf numFmtId="0" fontId="63" fillId="2" borderId="98" xfId="0" applyFont="1" applyFill="1" applyBorder="1" applyAlignment="1">
      <alignment horizontal="center" vertical="center" wrapText="1"/>
    </xf>
    <xf numFmtId="0" fontId="63" fillId="2" borderId="57"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28" fillId="0" borderId="65" xfId="0" applyFont="1" applyBorder="1" applyAlignment="1">
      <alignment horizontal="center" vertical="center" wrapText="1"/>
    </xf>
    <xf numFmtId="0" fontId="63" fillId="0" borderId="73" xfId="0" applyFont="1" applyBorder="1" applyAlignment="1">
      <alignment horizontal="center" vertical="center"/>
    </xf>
    <xf numFmtId="0" fontId="63" fillId="0" borderId="74" xfId="0" applyFont="1" applyBorder="1" applyAlignment="1">
      <alignment horizontal="center" vertical="center"/>
    </xf>
    <xf numFmtId="0" fontId="28" fillId="0" borderId="74"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63" fillId="0" borderId="69" xfId="0" applyFont="1" applyFill="1" applyBorder="1" applyAlignment="1">
      <alignment horizontal="center" vertical="center"/>
    </xf>
    <xf numFmtId="0" fontId="63" fillId="0" borderId="70" xfId="0" applyFont="1" applyFill="1" applyBorder="1" applyAlignment="1">
      <alignment horizontal="center" vertical="center"/>
    </xf>
    <xf numFmtId="0" fontId="28" fillId="0" borderId="73" xfId="0" applyFont="1" applyBorder="1" applyAlignment="1">
      <alignment horizontal="center" vertical="center" wrapText="1"/>
    </xf>
    <xf numFmtId="0" fontId="28" fillId="0" borderId="88" xfId="0" applyFont="1" applyBorder="1" applyAlignment="1">
      <alignment horizontal="center" vertical="center" wrapText="1"/>
    </xf>
    <xf numFmtId="0" fontId="63" fillId="2" borderId="59" xfId="0" applyFont="1" applyFill="1" applyBorder="1" applyAlignment="1">
      <alignment horizontal="center" vertical="center" wrapText="1"/>
    </xf>
    <xf numFmtId="0" fontId="28" fillId="0" borderId="82" xfId="0" applyFont="1" applyBorder="1" applyAlignment="1">
      <alignment horizontal="center" vertical="center" wrapText="1"/>
    </xf>
    <xf numFmtId="0" fontId="28" fillId="0" borderId="83" xfId="0" applyFont="1" applyBorder="1" applyAlignment="1">
      <alignment horizontal="center" vertical="center" wrapText="1"/>
    </xf>
    <xf numFmtId="0" fontId="28" fillId="2" borderId="0"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0" borderId="81" xfId="0" applyFont="1" applyBorder="1" applyAlignment="1">
      <alignment horizontal="center" vertical="center" wrapText="1"/>
    </xf>
    <xf numFmtId="0" fontId="28" fillId="0" borderId="69" xfId="0" applyFont="1" applyBorder="1" applyAlignment="1">
      <alignment horizontal="center" vertical="center" wrapText="1"/>
    </xf>
    <xf numFmtId="0" fontId="63" fillId="2" borderId="78" xfId="0" applyFont="1" applyFill="1" applyBorder="1" applyAlignment="1">
      <alignment horizontal="center" vertical="center"/>
    </xf>
    <xf numFmtId="0" fontId="63" fillId="2" borderId="60" xfId="0" applyFont="1" applyFill="1" applyBorder="1" applyAlignment="1">
      <alignment horizontal="center" vertical="center" wrapText="1"/>
    </xf>
    <xf numFmtId="0" fontId="63" fillId="2" borderId="79" xfId="0" applyFont="1" applyFill="1" applyBorder="1" applyAlignment="1">
      <alignment horizontal="center" vertical="center" wrapText="1"/>
    </xf>
    <xf numFmtId="0" fontId="28" fillId="0" borderId="80" xfId="0" applyFont="1" applyBorder="1" applyAlignment="1">
      <alignment horizontal="center" vertical="center" wrapText="1"/>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17" xfId="0" applyFont="1" applyBorder="1" applyAlignment="1">
      <alignment horizontal="center" vertical="center"/>
    </xf>
    <xf numFmtId="0" fontId="28" fillId="0" borderId="72" xfId="0" applyFont="1" applyBorder="1" applyAlignment="1">
      <alignment horizontal="center" vertical="center"/>
    </xf>
    <xf numFmtId="0" fontId="28" fillId="0" borderId="64" xfId="0" applyFont="1" applyBorder="1" applyAlignment="1">
      <alignment horizontal="center" vertical="center" wrapText="1"/>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179" fontId="78" fillId="5" borderId="51" xfId="8" applyNumberFormat="1" applyFont="1" applyFill="1" applyBorder="1" applyAlignment="1">
      <alignment horizontal="center" vertical="center" wrapText="1"/>
    </xf>
    <xf numFmtId="179" fontId="78" fillId="5" borderId="52" xfId="8" applyNumberFormat="1" applyFont="1" applyFill="1" applyBorder="1" applyAlignment="1">
      <alignment horizontal="center" vertical="center" wrapText="1"/>
    </xf>
    <xf numFmtId="179" fontId="78" fillId="5" borderId="53" xfId="8" applyNumberFormat="1" applyFont="1" applyFill="1" applyBorder="1" applyAlignment="1">
      <alignment horizontal="center" vertical="center" wrapText="1"/>
    </xf>
    <xf numFmtId="179" fontId="78" fillId="5" borderId="34" xfId="8" applyNumberFormat="1" applyFont="1" applyFill="1" applyBorder="1" applyAlignment="1">
      <alignment horizontal="center" vertical="center" wrapText="1"/>
    </xf>
    <xf numFmtId="179" fontId="78" fillId="5" borderId="0" xfId="8" applyNumberFormat="1" applyFont="1" applyFill="1" applyBorder="1" applyAlignment="1">
      <alignment horizontal="center" vertical="center" wrapText="1"/>
    </xf>
    <xf numFmtId="179" fontId="78" fillId="5" borderId="35" xfId="8" applyNumberFormat="1" applyFont="1" applyFill="1" applyBorder="1" applyAlignment="1">
      <alignment horizontal="center" vertical="center" wrapText="1"/>
    </xf>
    <xf numFmtId="179" fontId="78" fillId="5" borderId="25" xfId="8" applyNumberFormat="1" applyFont="1" applyFill="1" applyBorder="1" applyAlignment="1">
      <alignment horizontal="center" vertical="center" wrapText="1"/>
    </xf>
    <xf numFmtId="179" fontId="78" fillId="5" borderId="36" xfId="8" applyNumberFormat="1" applyFont="1" applyFill="1" applyBorder="1" applyAlignment="1">
      <alignment horizontal="center" vertical="center" wrapText="1"/>
    </xf>
    <xf numFmtId="179" fontId="78" fillId="5" borderId="37" xfId="8" applyNumberFormat="1" applyFont="1" applyFill="1" applyBorder="1" applyAlignment="1">
      <alignment horizontal="center" vertical="center" wrapText="1"/>
    </xf>
    <xf numFmtId="0" fontId="28" fillId="0" borderId="52" xfId="0" applyFont="1" applyBorder="1" applyAlignment="1">
      <alignment horizontal="left" vertical="center" wrapText="1"/>
    </xf>
    <xf numFmtId="0" fontId="63" fillId="0" borderId="52" xfId="0" applyFont="1" applyBorder="1" applyAlignment="1">
      <alignment horizontal="left" vertical="center" wrapText="1"/>
    </xf>
    <xf numFmtId="0" fontId="63" fillId="0" borderId="53" xfId="0" applyFont="1" applyBorder="1" applyAlignment="1">
      <alignment horizontal="left" vertical="center" wrapText="1"/>
    </xf>
    <xf numFmtId="0" fontId="63" fillId="0" borderId="34" xfId="0" applyFont="1" applyBorder="1" applyAlignment="1">
      <alignment horizontal="left" vertical="center" wrapText="1"/>
    </xf>
    <xf numFmtId="0" fontId="28" fillId="0" borderId="0" xfId="0" applyFont="1" applyBorder="1" applyAlignment="1">
      <alignment horizontal="center" vertical="center" wrapText="1"/>
    </xf>
    <xf numFmtId="0" fontId="63" fillId="0" borderId="0" xfId="0" applyFont="1" applyBorder="1" applyAlignment="1">
      <alignment horizontal="left" vertical="center"/>
    </xf>
    <xf numFmtId="0" fontId="63" fillId="0" borderId="0" xfId="0" applyFont="1" applyBorder="1" applyAlignment="1">
      <alignment horizontal="center" vertical="center" wrapText="1"/>
    </xf>
    <xf numFmtId="0" fontId="63" fillId="0" borderId="35"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Border="1" applyAlignment="1">
      <alignment horizontal="left" vertical="center" wrapText="1"/>
    </xf>
    <xf numFmtId="0" fontId="28" fillId="0" borderId="36" xfId="0" applyFont="1" applyBorder="1" applyAlignment="1">
      <alignment horizontal="left" vertical="center" wrapText="1"/>
    </xf>
    <xf numFmtId="1" fontId="63" fillId="0" borderId="36" xfId="0" applyNumberFormat="1" applyFont="1" applyBorder="1" applyAlignment="1">
      <alignment horizontal="left" vertical="center" wrapText="1"/>
    </xf>
    <xf numFmtId="1" fontId="63" fillId="0" borderId="37" xfId="0" applyNumberFormat="1" applyFont="1" applyBorder="1" applyAlignment="1">
      <alignment horizontal="left" vertical="center" wrapText="1"/>
    </xf>
    <xf numFmtId="0" fontId="63" fillId="2" borderId="58" xfId="0" applyFont="1" applyFill="1" applyBorder="1" applyAlignment="1">
      <alignment horizontal="center" vertical="center" wrapText="1"/>
    </xf>
    <xf numFmtId="0" fontId="63" fillId="2" borderId="3" xfId="0" applyFont="1" applyFill="1" applyBorder="1" applyAlignment="1">
      <alignment horizontal="center" vertical="center"/>
    </xf>
    <xf numFmtId="0" fontId="63" fillId="0" borderId="36" xfId="0" applyFont="1" applyBorder="1" applyAlignment="1">
      <alignment horizontal="left" vertical="center" wrapText="1"/>
    </xf>
    <xf numFmtId="0" fontId="63" fillId="0" borderId="36" xfId="0" applyFont="1" applyBorder="1" applyAlignment="1">
      <alignment horizontal="center" vertical="center" wrapText="1"/>
    </xf>
    <xf numFmtId="0" fontId="63" fillId="0" borderId="37" xfId="0" applyFont="1" applyBorder="1" applyAlignment="1">
      <alignment horizontal="center" vertical="center" wrapText="1"/>
    </xf>
    <xf numFmtId="0" fontId="63" fillId="0" borderId="0" xfId="0" applyFont="1" applyBorder="1" applyAlignment="1">
      <alignment horizontal="left" vertical="center" wrapText="1"/>
    </xf>
    <xf numFmtId="0" fontId="63" fillId="0" borderId="35" xfId="0" applyFont="1" applyBorder="1" applyAlignment="1">
      <alignment horizontal="left" vertical="center" wrapText="1"/>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63" fillId="0" borderId="73" xfId="0" applyFont="1" applyFill="1" applyBorder="1" applyAlignment="1">
      <alignment horizontal="center" vertical="center"/>
    </xf>
    <xf numFmtId="0" fontId="63" fillId="0" borderId="74" xfId="0" applyFont="1" applyFill="1" applyBorder="1" applyAlignment="1">
      <alignment horizontal="center" vertical="center"/>
    </xf>
    <xf numFmtId="0" fontId="28" fillId="0" borderId="74" xfId="0" applyFont="1" applyFill="1" applyBorder="1" applyAlignment="1">
      <alignment horizontal="center" vertical="center" wrapText="1"/>
    </xf>
    <xf numFmtId="0" fontId="28" fillId="0" borderId="83" xfId="0" applyFont="1" applyFill="1" applyBorder="1" applyAlignment="1">
      <alignment horizontal="center" vertical="center" wrapText="1"/>
    </xf>
    <xf numFmtId="0" fontId="63" fillId="0" borderId="89" xfId="0" applyFont="1" applyFill="1" applyBorder="1" applyAlignment="1">
      <alignment horizontal="center" vertical="center"/>
    </xf>
    <xf numFmtId="0" fontId="63" fillId="0" borderId="90" xfId="0" applyFont="1" applyFill="1" applyBorder="1" applyAlignment="1">
      <alignment horizontal="center" vertical="center"/>
    </xf>
    <xf numFmtId="0" fontId="28" fillId="0" borderId="91" xfId="0" applyFont="1" applyFill="1" applyBorder="1" applyAlignment="1">
      <alignment horizontal="center" vertical="center" wrapText="1"/>
    </xf>
    <xf numFmtId="0" fontId="28" fillId="0" borderId="92" xfId="0" applyFont="1" applyFill="1" applyBorder="1" applyAlignment="1">
      <alignment horizontal="center" vertical="center" wrapText="1"/>
    </xf>
    <xf numFmtId="0" fontId="28" fillId="0" borderId="93"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63" fillId="0" borderId="64" xfId="0" applyFont="1" applyBorder="1" applyAlignment="1">
      <alignment horizontal="center" vertical="center"/>
    </xf>
    <xf numFmtId="0" fontId="63" fillId="0" borderId="65" xfId="0" applyFont="1" applyBorder="1" applyAlignment="1">
      <alignment horizontal="center" vertical="center"/>
    </xf>
    <xf numFmtId="0" fontId="63" fillId="2" borderId="96" xfId="0" applyFont="1" applyFill="1" applyBorder="1" applyAlignment="1">
      <alignment horizontal="center" vertical="center" wrapText="1"/>
    </xf>
    <xf numFmtId="0" fontId="63" fillId="2" borderId="24" xfId="0" applyFont="1" applyFill="1" applyBorder="1" applyAlignment="1">
      <alignment horizontal="center" vertical="center"/>
    </xf>
    <xf numFmtId="0" fontId="63" fillId="2" borderId="63" xfId="0" applyFont="1" applyFill="1" applyBorder="1" applyAlignment="1">
      <alignment horizontal="center" vertical="center"/>
    </xf>
    <xf numFmtId="0" fontId="63" fillId="2" borderId="31" xfId="0" applyFont="1" applyFill="1" applyBorder="1" applyAlignment="1">
      <alignment horizontal="center" vertical="center"/>
    </xf>
    <xf numFmtId="0" fontId="28" fillId="0" borderId="19"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63" fillId="0" borderId="69" xfId="0" applyFont="1" applyBorder="1" applyAlignment="1">
      <alignment horizontal="center" vertical="center" wrapText="1"/>
    </xf>
    <xf numFmtId="0" fontId="63" fillId="0" borderId="70" xfId="0" applyFont="1" applyBorder="1" applyAlignment="1">
      <alignment horizontal="center" vertical="center" wrapText="1"/>
    </xf>
    <xf numFmtId="0" fontId="63" fillId="0" borderId="73" xfId="0" applyFont="1" applyBorder="1" applyAlignment="1">
      <alignment horizontal="center" vertical="center" wrapText="1"/>
    </xf>
    <xf numFmtId="0" fontId="63" fillId="0" borderId="74" xfId="0" applyFont="1" applyBorder="1" applyAlignment="1">
      <alignment horizontal="center" vertical="center" wrapText="1"/>
    </xf>
    <xf numFmtId="0" fontId="28" fillId="0" borderId="34" xfId="0" applyFont="1" applyBorder="1" applyAlignment="1">
      <alignment horizontal="center" vertical="center"/>
    </xf>
    <xf numFmtId="0" fontId="28" fillId="0" borderId="0" xfId="0" applyFont="1" applyBorder="1" applyAlignment="1">
      <alignment horizontal="center" vertical="center"/>
    </xf>
    <xf numFmtId="0" fontId="28" fillId="0" borderId="35" xfId="0" applyFont="1" applyBorder="1" applyAlignment="1">
      <alignment horizontal="center" vertical="center"/>
    </xf>
    <xf numFmtId="0" fontId="28" fillId="0" borderId="2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81" fillId="0" borderId="34" xfId="0" applyFont="1" applyBorder="1" applyAlignment="1">
      <alignment horizontal="left" vertical="center"/>
    </xf>
    <xf numFmtId="0" fontId="81" fillId="0" borderId="0" xfId="0" applyFont="1" applyBorder="1" applyAlignment="1">
      <alignment horizontal="left" vertical="center"/>
    </xf>
    <xf numFmtId="0" fontId="63" fillId="0" borderId="102" xfId="0" applyFont="1" applyBorder="1" applyAlignment="1">
      <alignment horizontal="center" vertical="center"/>
    </xf>
    <xf numFmtId="0" fontId="63" fillId="0" borderId="103"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28" fillId="0" borderId="101" xfId="0" applyFont="1" applyBorder="1" applyAlignment="1">
      <alignment horizontal="center" vertical="center" wrapText="1"/>
    </xf>
    <xf numFmtId="4" fontId="22" fillId="10" borderId="40" xfId="5" applyNumberFormat="1" applyFont="1" applyFill="1" applyBorder="1" applyAlignment="1" applyProtection="1">
      <alignment horizontal="right" vertical="center"/>
      <protection locked="0"/>
    </xf>
    <xf numFmtId="4" fontId="22" fillId="10" borderId="41" xfId="5" applyNumberFormat="1" applyFont="1" applyFill="1" applyBorder="1" applyAlignment="1" applyProtection="1">
      <alignment horizontal="right" vertical="center"/>
      <protection locked="0"/>
    </xf>
    <xf numFmtId="0" fontId="23" fillId="10" borderId="40" xfId="0" applyFont="1" applyFill="1" applyBorder="1" applyAlignment="1" applyProtection="1">
      <alignment horizontal="left" vertical="center" wrapText="1"/>
      <protection locked="0"/>
    </xf>
    <xf numFmtId="0" fontId="23" fillId="10" borderId="17" xfId="0" applyFont="1" applyFill="1" applyBorder="1" applyAlignment="1" applyProtection="1">
      <alignment horizontal="left" vertical="center" wrapText="1"/>
      <protection locked="0"/>
    </xf>
    <xf numFmtId="0" fontId="23" fillId="10" borderId="41" xfId="0" applyFont="1" applyFill="1" applyBorder="1" applyAlignment="1" applyProtection="1">
      <alignment horizontal="left" vertical="center" wrapText="1"/>
      <protection locked="0"/>
    </xf>
    <xf numFmtId="0" fontId="10" fillId="10" borderId="40" xfId="0" applyFont="1" applyFill="1" applyBorder="1" applyAlignment="1" applyProtection="1">
      <alignment horizontal="left" vertical="center" wrapText="1"/>
      <protection locked="0"/>
    </xf>
    <xf numFmtId="0" fontId="10" fillId="10" borderId="17" xfId="0" applyFont="1" applyFill="1" applyBorder="1" applyAlignment="1" applyProtection="1">
      <alignment horizontal="left" vertical="center" wrapText="1"/>
      <protection locked="0"/>
    </xf>
    <xf numFmtId="0" fontId="10" fillId="10" borderId="41" xfId="0" applyFont="1" applyFill="1" applyBorder="1" applyAlignment="1" applyProtection="1">
      <alignment horizontal="left" vertical="center" wrapText="1"/>
      <protection locked="0"/>
    </xf>
    <xf numFmtId="0" fontId="56" fillId="10" borderId="40" xfId="1" applyFont="1" applyFill="1" applyBorder="1" applyAlignment="1" applyProtection="1">
      <alignment horizontal="left" vertical="center" wrapText="1"/>
      <protection locked="0"/>
    </xf>
    <xf numFmtId="0" fontId="56" fillId="10" borderId="41" xfId="1" applyFont="1" applyFill="1" applyBorder="1" applyAlignment="1" applyProtection="1">
      <alignment horizontal="left" vertical="center" wrapText="1"/>
      <protection locked="0"/>
    </xf>
    <xf numFmtId="10" fontId="24" fillId="0" borderId="11" xfId="4" applyNumberFormat="1" applyFont="1" applyFill="1" applyBorder="1" applyAlignment="1">
      <alignment horizontal="center" vertical="center"/>
    </xf>
    <xf numFmtId="39" fontId="24" fillId="0" borderId="13" xfId="5" applyNumberFormat="1" applyFont="1" applyFill="1" applyBorder="1" applyAlignment="1">
      <alignment horizontal="center" vertical="center"/>
    </xf>
    <xf numFmtId="39" fontId="24" fillId="0" borderId="11" xfId="5" applyNumberFormat="1" applyFont="1" applyFill="1" applyBorder="1" applyAlignment="1">
      <alignment horizontal="center" vertical="center"/>
    </xf>
    <xf numFmtId="10" fontId="24" fillId="0" borderId="13" xfId="4" applyNumberFormat="1" applyFont="1" applyFill="1" applyBorder="1" applyAlignment="1">
      <alignment horizontal="center" vertical="center"/>
    </xf>
    <xf numFmtId="0" fontId="34" fillId="5" borderId="38"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34" fillId="5" borderId="45" xfId="0" applyFont="1" applyFill="1" applyBorder="1" applyAlignment="1">
      <alignment horizontal="center" vertical="center"/>
    </xf>
    <xf numFmtId="0" fontId="34" fillId="5" borderId="43" xfId="0" applyFont="1" applyFill="1" applyBorder="1" applyAlignment="1">
      <alignment horizontal="center" vertical="center"/>
    </xf>
    <xf numFmtId="0" fontId="34" fillId="5" borderId="42" xfId="0" applyFont="1" applyFill="1" applyBorder="1" applyAlignment="1">
      <alignment horizontal="center" vertical="center"/>
    </xf>
    <xf numFmtId="0" fontId="34" fillId="5" borderId="40" xfId="0" applyFont="1" applyFill="1" applyBorder="1" applyAlignment="1">
      <alignment horizontal="center" vertical="center"/>
    </xf>
    <xf numFmtId="0" fontId="34" fillId="5" borderId="41" xfId="0" applyFont="1" applyFill="1" applyBorder="1" applyAlignment="1">
      <alignment horizontal="center" vertical="center"/>
    </xf>
    <xf numFmtId="0" fontId="34" fillId="5" borderId="17" xfId="0" applyFont="1" applyFill="1" applyBorder="1" applyAlignment="1">
      <alignment horizontal="center" vertical="center"/>
    </xf>
    <xf numFmtId="0" fontId="34" fillId="5" borderId="41" xfId="0" applyFont="1" applyFill="1" applyBorder="1" applyAlignment="1">
      <alignment vertical="center"/>
    </xf>
    <xf numFmtId="0" fontId="6" fillId="10" borderId="40" xfId="1" applyFill="1" applyBorder="1" applyAlignment="1" applyProtection="1">
      <alignment horizontal="left" vertical="center"/>
      <protection locked="0"/>
    </xf>
    <xf numFmtId="0" fontId="56" fillId="10" borderId="41" xfId="1" applyFont="1" applyFill="1" applyBorder="1" applyAlignment="1" applyProtection="1">
      <alignment horizontal="left" vertical="center"/>
      <protection locked="0"/>
    </xf>
    <xf numFmtId="0" fontId="28" fillId="0" borderId="5" xfId="0" applyFont="1" applyFill="1" applyBorder="1" applyAlignment="1">
      <alignment horizontal="right"/>
    </xf>
    <xf numFmtId="0" fontId="28" fillId="0" borderId="6" xfId="0" applyFont="1" applyFill="1" applyBorder="1" applyAlignment="1">
      <alignment horizontal="right"/>
    </xf>
    <xf numFmtId="0" fontId="9" fillId="5" borderId="46" xfId="0" applyFont="1" applyFill="1" applyBorder="1" applyAlignment="1">
      <alignment horizontal="center" vertical="center"/>
    </xf>
    <xf numFmtId="0" fontId="9" fillId="5" borderId="47" xfId="0" applyFont="1" applyFill="1" applyBorder="1" applyAlignment="1">
      <alignment horizontal="center" vertical="center"/>
    </xf>
    <xf numFmtId="0" fontId="9" fillId="5" borderId="41" xfId="0" applyFont="1" applyFill="1" applyBorder="1" applyAlignment="1">
      <alignment horizontal="center" vertical="center"/>
    </xf>
    <xf numFmtId="0" fontId="10" fillId="0" borderId="14" xfId="0" applyFont="1" applyFill="1" applyBorder="1" applyAlignment="1">
      <alignment horizontal="center" vertical="center"/>
    </xf>
    <xf numFmtId="0" fontId="57" fillId="0" borderId="0" xfId="0" applyFont="1" applyFill="1" applyBorder="1" applyAlignment="1">
      <alignment horizontal="center" vertical="center" wrapText="1"/>
    </xf>
    <xf numFmtId="0" fontId="34" fillId="5" borderId="12" xfId="0" applyFont="1" applyFill="1" applyBorder="1" applyAlignment="1">
      <alignment horizontal="center" vertical="center"/>
    </xf>
    <xf numFmtId="0" fontId="34" fillId="5" borderId="39" xfId="0" applyFont="1" applyFill="1" applyBorder="1" applyAlignment="1">
      <alignment vertical="center"/>
    </xf>
    <xf numFmtId="0" fontId="36" fillId="5" borderId="17" xfId="0" applyFont="1" applyFill="1" applyBorder="1"/>
    <xf numFmtId="0" fontId="36" fillId="5" borderId="41" xfId="0" applyFont="1" applyFill="1" applyBorder="1"/>
    <xf numFmtId="0" fontId="34" fillId="5" borderId="45" xfId="0" applyFont="1" applyFill="1" applyBorder="1" applyAlignment="1">
      <alignment vertical="center"/>
    </xf>
    <xf numFmtId="0" fontId="34" fillId="5" borderId="43" xfId="0" applyFont="1" applyFill="1" applyBorder="1" applyAlignment="1">
      <alignment vertical="center"/>
    </xf>
    <xf numFmtId="0" fontId="10" fillId="0" borderId="13" xfId="0" applyFont="1" applyFill="1" applyBorder="1" applyAlignment="1">
      <alignment horizontal="center" vertical="center"/>
    </xf>
    <xf numFmtId="0" fontId="10" fillId="0" borderId="11" xfId="0" applyFont="1" applyFill="1" applyBorder="1" applyAlignment="1">
      <alignment horizontal="center" vertical="center"/>
    </xf>
    <xf numFmtId="0" fontId="28" fillId="0" borderId="7" xfId="0" applyFont="1" applyFill="1" applyBorder="1" applyAlignment="1">
      <alignment horizontal="right"/>
    </xf>
    <xf numFmtId="0" fontId="28" fillId="0" borderId="9" xfId="0" applyFont="1" applyFill="1" applyBorder="1" applyAlignment="1">
      <alignment horizontal="right"/>
    </xf>
    <xf numFmtId="0" fontId="8" fillId="0" borderId="0" xfId="0" applyFont="1" applyBorder="1" applyAlignment="1">
      <alignment horizontal="left" vertical="center"/>
    </xf>
    <xf numFmtId="0" fontId="47" fillId="0" borderId="46" xfId="0" applyFont="1" applyFill="1" applyBorder="1" applyAlignment="1">
      <alignment horizontal="center" vertical="center"/>
    </xf>
    <xf numFmtId="0" fontId="47" fillId="0" borderId="47" xfId="0" applyFont="1" applyFill="1" applyBorder="1" applyAlignment="1">
      <alignment horizontal="center" vertical="center"/>
    </xf>
    <xf numFmtId="0" fontId="47" fillId="0" borderId="48"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28" fillId="0" borderId="46" xfId="0" applyFont="1" applyFill="1" applyBorder="1" applyAlignment="1">
      <alignment horizontal="right"/>
    </xf>
    <xf numFmtId="0" fontId="28" fillId="0" borderId="48" xfId="0" applyFont="1" applyFill="1" applyBorder="1" applyAlignment="1">
      <alignment horizontal="right"/>
    </xf>
    <xf numFmtId="4" fontId="10" fillId="0" borderId="14" xfId="5" applyNumberFormat="1" applyFont="1" applyFill="1" applyBorder="1" applyAlignment="1">
      <alignment horizontal="center" vertical="center"/>
    </xf>
    <xf numFmtId="0" fontId="34" fillId="5" borderId="40" xfId="0" applyFont="1" applyFill="1" applyBorder="1" applyAlignment="1">
      <alignment horizontal="center" vertical="center" wrapText="1"/>
    </xf>
    <xf numFmtId="0" fontId="34" fillId="5" borderId="41" xfId="0" applyFont="1" applyFill="1" applyBorder="1" applyAlignment="1">
      <alignment horizontal="center" vertical="center" wrapText="1"/>
    </xf>
    <xf numFmtId="3" fontId="8" fillId="0" borderId="40" xfId="5" applyNumberFormat="1" applyFont="1" applyFill="1" applyBorder="1" applyAlignment="1">
      <alignment horizontal="center" vertical="center"/>
    </xf>
    <xf numFmtId="3" fontId="8" fillId="0" borderId="41" xfId="5" applyNumberFormat="1" applyFont="1" applyFill="1" applyBorder="1" applyAlignment="1">
      <alignment horizontal="center" vertical="center"/>
    </xf>
    <xf numFmtId="0" fontId="6" fillId="10" borderId="40" xfId="1" applyFill="1" applyBorder="1" applyAlignment="1" applyProtection="1">
      <alignment vertical="center" wrapText="1"/>
      <protection locked="0"/>
    </xf>
    <xf numFmtId="0" fontId="23" fillId="10" borderId="41" xfId="0" applyFont="1" applyFill="1" applyBorder="1" applyAlignment="1" applyProtection="1">
      <alignment vertical="center" wrapText="1"/>
      <protection locked="0"/>
    </xf>
    <xf numFmtId="4" fontId="10" fillId="10" borderId="40" xfId="5" applyNumberFormat="1" applyFont="1" applyFill="1" applyBorder="1" applyAlignment="1">
      <alignment horizontal="right" vertical="center"/>
    </xf>
    <xf numFmtId="4" fontId="10" fillId="10" borderId="41" xfId="5" applyNumberFormat="1" applyFont="1" applyFill="1" applyBorder="1" applyAlignment="1">
      <alignment horizontal="right" vertical="center"/>
    </xf>
    <xf numFmtId="4" fontId="22" fillId="10" borderId="40" xfId="0" applyNumberFormat="1" applyFont="1" applyFill="1" applyBorder="1" applyAlignment="1" applyProtection="1">
      <alignment horizontal="right" vertical="center"/>
      <protection locked="0"/>
    </xf>
    <xf numFmtId="4" fontId="22" fillId="10" borderId="41" xfId="0" applyNumberFormat="1" applyFont="1" applyFill="1" applyBorder="1" applyAlignment="1" applyProtection="1">
      <alignment horizontal="right" vertical="center"/>
      <protection locked="0"/>
    </xf>
    <xf numFmtId="0" fontId="34" fillId="5" borderId="10" xfId="0" applyFont="1" applyFill="1" applyBorder="1" applyAlignment="1">
      <alignment horizontal="center" vertical="center"/>
    </xf>
    <xf numFmtId="0" fontId="66" fillId="5"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31" fillId="5" borderId="0" xfId="0" applyFont="1" applyFill="1" applyBorder="1" applyAlignment="1">
      <alignment horizontal="center" vertical="center"/>
    </xf>
    <xf numFmtId="1"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8" fontId="8" fillId="0" borderId="5" xfId="5" applyNumberFormat="1" applyFont="1" applyFill="1" applyBorder="1" applyAlignment="1">
      <alignment horizontal="center" vertical="center"/>
    </xf>
    <xf numFmtId="8" fontId="8" fillId="0" borderId="0" xfId="5" applyNumberFormat="1" applyFont="1" applyFill="1" applyBorder="1" applyAlignment="1">
      <alignment horizontal="center" vertical="center"/>
    </xf>
    <xf numFmtId="167" fontId="32" fillId="0" borderId="5" xfId="0" applyNumberFormat="1" applyFont="1" applyFill="1" applyBorder="1" applyAlignment="1">
      <alignment horizontal="center" vertical="center"/>
    </xf>
    <xf numFmtId="167" fontId="32" fillId="0" borderId="0" xfId="0" applyNumberFormat="1" applyFont="1" applyFill="1" applyBorder="1" applyAlignment="1">
      <alignment horizontal="center" vertical="center"/>
    </xf>
    <xf numFmtId="166" fontId="40" fillId="0" borderId="5" xfId="5" applyNumberFormat="1" applyFont="1" applyFill="1" applyBorder="1" applyAlignment="1">
      <alignment horizontal="center" vertical="center"/>
    </xf>
    <xf numFmtId="166" fontId="40" fillId="0" borderId="0" xfId="5" applyNumberFormat="1" applyFont="1" applyFill="1" applyBorder="1" applyAlignment="1">
      <alignment horizontal="center" vertical="center"/>
    </xf>
    <xf numFmtId="3" fontId="19" fillId="0" borderId="5"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xf>
    <xf numFmtId="0" fontId="8" fillId="0" borderId="0" xfId="0" applyFont="1" applyBorder="1" applyAlignment="1">
      <alignment horizontal="right" vertical="center"/>
    </xf>
    <xf numFmtId="0" fontId="8" fillId="0" borderId="6" xfId="0" applyFont="1" applyBorder="1" applyAlignment="1">
      <alignment horizontal="right" vertical="center"/>
    </xf>
    <xf numFmtId="1" fontId="24" fillId="0" borderId="5" xfId="0" applyNumberFormat="1" applyFont="1" applyFill="1" applyBorder="1" applyAlignment="1">
      <alignment horizontal="center" vertical="center"/>
    </xf>
    <xf numFmtId="1" fontId="24" fillId="0" borderId="0" xfId="0" applyNumberFormat="1" applyFont="1" applyFill="1" applyBorder="1" applyAlignment="1">
      <alignment horizontal="center" vertical="center"/>
    </xf>
    <xf numFmtId="43" fontId="24" fillId="0" borderId="5" xfId="5" applyFont="1" applyFill="1" applyBorder="1" applyAlignment="1">
      <alignment horizontal="center" vertical="center"/>
    </xf>
    <xf numFmtId="43" fontId="24" fillId="0" borderId="0" xfId="5" applyFont="1" applyFill="1" applyBorder="1" applyAlignment="1">
      <alignment horizontal="center" vertical="center"/>
    </xf>
    <xf numFmtId="0" fontId="39" fillId="0" borderId="0" xfId="0" applyFont="1" applyFill="1" applyBorder="1" applyAlignment="1">
      <alignment horizontal="center" vertical="center" wrapText="1"/>
    </xf>
    <xf numFmtId="2" fontId="34" fillId="5" borderId="10" xfId="0" applyNumberFormat="1" applyFont="1" applyFill="1" applyBorder="1" applyAlignment="1">
      <alignment horizontal="center" vertical="center"/>
    </xf>
    <xf numFmtId="0" fontId="24" fillId="10" borderId="46" xfId="2" applyFont="1" applyFill="1" applyBorder="1" applyAlignment="1" applyProtection="1">
      <alignment horizontal="left" vertical="top" wrapText="1"/>
      <protection locked="0"/>
    </xf>
    <xf numFmtId="0" fontId="24" fillId="10" borderId="47" xfId="2" applyFont="1" applyFill="1" applyBorder="1" applyAlignment="1" applyProtection="1">
      <alignment horizontal="left" vertical="top" wrapText="1"/>
      <protection locked="0"/>
    </xf>
    <xf numFmtId="0" fontId="24" fillId="10" borderId="48" xfId="2" applyFont="1" applyFill="1" applyBorder="1" applyAlignment="1" applyProtection="1">
      <alignment horizontal="left" vertical="top" wrapText="1"/>
      <protection locked="0"/>
    </xf>
    <xf numFmtId="0" fontId="24" fillId="10" borderId="5" xfId="2" applyFont="1" applyFill="1" applyBorder="1" applyAlignment="1" applyProtection="1">
      <alignment horizontal="left" vertical="top" wrapText="1"/>
      <protection locked="0"/>
    </xf>
    <xf numFmtId="0" fontId="24" fillId="10" borderId="0" xfId="2" applyFont="1" applyFill="1" applyBorder="1" applyAlignment="1" applyProtection="1">
      <alignment horizontal="left" vertical="top" wrapText="1"/>
      <protection locked="0"/>
    </xf>
    <xf numFmtId="0" fontId="24" fillId="10" borderId="6" xfId="2" applyFont="1" applyFill="1" applyBorder="1" applyAlignment="1" applyProtection="1">
      <alignment horizontal="left" vertical="top" wrapText="1"/>
      <protection locked="0"/>
    </xf>
    <xf numFmtId="0" fontId="24" fillId="10" borderId="7" xfId="2" applyFont="1" applyFill="1" applyBorder="1" applyAlignment="1" applyProtection="1">
      <alignment horizontal="left" vertical="top" wrapText="1"/>
      <protection locked="0"/>
    </xf>
    <xf numFmtId="0" fontId="24" fillId="10" borderId="8" xfId="2" applyFont="1" applyFill="1" applyBorder="1" applyAlignment="1" applyProtection="1">
      <alignment horizontal="left" vertical="top" wrapText="1"/>
      <protection locked="0"/>
    </xf>
    <xf numFmtId="0" fontId="24" fillId="10" borderId="9" xfId="2" applyFont="1" applyFill="1" applyBorder="1" applyAlignment="1" applyProtection="1">
      <alignment horizontal="left" vertical="top" wrapText="1"/>
      <protection locked="0"/>
    </xf>
    <xf numFmtId="9" fontId="24" fillId="10" borderId="46" xfId="4" applyFont="1" applyFill="1" applyBorder="1" applyAlignment="1" applyProtection="1">
      <alignment horizontal="justify" vertical="top" wrapText="1"/>
      <protection hidden="1"/>
    </xf>
    <xf numFmtId="9" fontId="24" fillId="10" borderId="47" xfId="4" applyFont="1" applyFill="1" applyBorder="1" applyAlignment="1" applyProtection="1">
      <alignment horizontal="justify" vertical="top" wrapText="1"/>
      <protection hidden="1"/>
    </xf>
    <xf numFmtId="9" fontId="24" fillId="10" borderId="48" xfId="4" applyFont="1" applyFill="1" applyBorder="1" applyAlignment="1" applyProtection="1">
      <alignment horizontal="justify" vertical="top" wrapText="1"/>
      <protection hidden="1"/>
    </xf>
    <xf numFmtId="9" fontId="24" fillId="10" borderId="5" xfId="4" applyFont="1" applyFill="1" applyBorder="1" applyAlignment="1" applyProtection="1">
      <alignment horizontal="justify" vertical="top" wrapText="1"/>
      <protection hidden="1"/>
    </xf>
    <xf numFmtId="9" fontId="24" fillId="10" borderId="0" xfId="4" applyFont="1" applyFill="1" applyBorder="1" applyAlignment="1" applyProtection="1">
      <alignment horizontal="justify" vertical="top" wrapText="1"/>
      <protection hidden="1"/>
    </xf>
    <xf numFmtId="9" fontId="24" fillId="10" borderId="6" xfId="4" applyFont="1" applyFill="1" applyBorder="1" applyAlignment="1" applyProtection="1">
      <alignment horizontal="justify" vertical="top" wrapText="1"/>
      <protection hidden="1"/>
    </xf>
    <xf numFmtId="9" fontId="24" fillId="10" borderId="7" xfId="4" applyFont="1" applyFill="1" applyBorder="1" applyAlignment="1" applyProtection="1">
      <alignment horizontal="justify" vertical="top" wrapText="1"/>
      <protection hidden="1"/>
    </xf>
    <xf numFmtId="9" fontId="24" fillId="10" borderId="8" xfId="4" applyFont="1" applyFill="1" applyBorder="1" applyAlignment="1" applyProtection="1">
      <alignment horizontal="justify" vertical="top" wrapText="1"/>
      <protection hidden="1"/>
    </xf>
    <xf numFmtId="9" fontId="24" fillId="10" borderId="9" xfId="4" applyFont="1" applyFill="1" applyBorder="1" applyAlignment="1" applyProtection="1">
      <alignment horizontal="justify" vertical="top" wrapText="1"/>
      <protection hidden="1"/>
    </xf>
    <xf numFmtId="0" fontId="23" fillId="0" borderId="0" xfId="3" applyFont="1" applyFill="1" applyAlignment="1" applyProtection="1">
      <alignment horizontal="left"/>
      <protection hidden="1"/>
    </xf>
    <xf numFmtId="0" fontId="34" fillId="5" borderId="14" xfId="3" applyFont="1" applyFill="1" applyBorder="1" applyAlignment="1" applyProtection="1">
      <alignment horizontal="center" vertical="center" wrapText="1"/>
      <protection hidden="1"/>
    </xf>
    <xf numFmtId="0" fontId="41" fillId="5" borderId="14" xfId="0" applyFont="1" applyFill="1" applyBorder="1" applyAlignment="1">
      <alignment horizontal="center" vertical="center" wrapText="1"/>
    </xf>
    <xf numFmtId="0" fontId="34" fillId="5" borderId="14" xfId="3" applyFont="1" applyFill="1" applyBorder="1" applyAlignment="1" applyProtection="1">
      <alignment horizontal="center" vertical="center"/>
      <protection hidden="1"/>
    </xf>
    <xf numFmtId="0" fontId="41" fillId="5" borderId="14" xfId="0" applyFont="1" applyFill="1" applyBorder="1" applyAlignment="1">
      <alignment horizontal="center" vertical="center"/>
    </xf>
    <xf numFmtId="0" fontId="37" fillId="5" borderId="14" xfId="0" applyFont="1" applyFill="1" applyBorder="1" applyAlignment="1">
      <alignment horizontal="center" vertical="center"/>
    </xf>
    <xf numFmtId="0" fontId="34" fillId="5" borderId="16" xfId="3" applyFont="1" applyFill="1" applyBorder="1" applyAlignment="1" applyProtection="1">
      <alignment horizontal="center" vertical="center" wrapText="1"/>
      <protection hidden="1"/>
    </xf>
    <xf numFmtId="0" fontId="41" fillId="5" borderId="16" xfId="0" applyFont="1" applyFill="1" applyBorder="1" applyAlignment="1">
      <alignment horizontal="center" vertical="center" wrapText="1"/>
    </xf>
    <xf numFmtId="0" fontId="34" fillId="5" borderId="16" xfId="3" applyFont="1" applyFill="1" applyBorder="1" applyAlignment="1" applyProtection="1">
      <alignment horizontal="center" vertical="center"/>
      <protection hidden="1"/>
    </xf>
    <xf numFmtId="0" fontId="36" fillId="5" borderId="16" xfId="0" applyFont="1" applyFill="1" applyBorder="1" applyAlignment="1">
      <alignment horizontal="center" vertical="center"/>
    </xf>
    <xf numFmtId="0" fontId="38" fillId="5" borderId="16" xfId="0" applyFont="1" applyFill="1" applyBorder="1" applyAlignment="1">
      <alignment horizontal="center" vertical="center"/>
    </xf>
    <xf numFmtId="0" fontId="10" fillId="5" borderId="14" xfId="2" applyFont="1" applyFill="1" applyBorder="1" applyAlignment="1" applyProtection="1">
      <alignment horizontal="center" vertical="center"/>
      <protection hidden="1"/>
    </xf>
    <xf numFmtId="0" fontId="34" fillId="5" borderId="1" xfId="3" applyFont="1" applyFill="1" applyBorder="1" applyAlignment="1" applyProtection="1">
      <alignment horizontal="center" vertical="center"/>
      <protection hidden="1"/>
    </xf>
    <xf numFmtId="0" fontId="36" fillId="5" borderId="1" xfId="0" applyFont="1" applyFill="1" applyBorder="1" applyAlignment="1">
      <alignment horizontal="center" vertical="center"/>
    </xf>
    <xf numFmtId="0" fontId="38" fillId="5" borderId="1" xfId="0" applyFont="1" applyFill="1" applyBorder="1" applyAlignment="1">
      <alignment horizontal="center" vertical="center"/>
    </xf>
    <xf numFmtId="0" fontId="10" fillId="2" borderId="1" xfId="3" applyFont="1" applyFill="1" applyBorder="1" applyAlignment="1" applyProtection="1">
      <alignment horizontal="center" vertical="center" wrapText="1"/>
      <protection hidden="1"/>
    </xf>
    <xf numFmtId="0" fontId="42" fillId="2" borderId="1" xfId="0" applyFont="1" applyFill="1" applyBorder="1" applyAlignment="1">
      <alignment horizontal="center" vertical="center" wrapText="1"/>
    </xf>
    <xf numFmtId="0" fontId="34" fillId="5" borderId="1" xfId="3" applyFont="1" applyFill="1" applyBorder="1" applyAlignment="1" applyProtection="1">
      <alignment horizontal="center" vertical="center" wrapText="1"/>
      <protection hidden="1"/>
    </xf>
    <xf numFmtId="0" fontId="41" fillId="5" borderId="1" xfId="0" applyFont="1" applyFill="1" applyBorder="1" applyAlignment="1">
      <alignment horizontal="center" vertical="center" wrapText="1"/>
    </xf>
    <xf numFmtId="0" fontId="34" fillId="5" borderId="2" xfId="3" applyFont="1" applyFill="1" applyBorder="1" applyAlignment="1" applyProtection="1">
      <alignment horizontal="center" vertical="center" wrapText="1"/>
      <protection hidden="1"/>
    </xf>
    <xf numFmtId="0" fontId="34" fillId="5" borderId="4" xfId="3" applyFont="1" applyFill="1" applyBorder="1" applyAlignment="1" applyProtection="1">
      <alignment horizontal="center" vertical="center" wrapText="1"/>
      <protection hidden="1"/>
    </xf>
    <xf numFmtId="0" fontId="34" fillId="5" borderId="3" xfId="3" applyFont="1" applyFill="1" applyBorder="1" applyAlignment="1" applyProtection="1">
      <alignment horizontal="center" vertical="center" wrapText="1"/>
      <protection hidden="1"/>
    </xf>
    <xf numFmtId="9" fontId="34" fillId="5" borderId="1" xfId="4" applyFont="1" applyFill="1" applyBorder="1" applyAlignment="1" applyProtection="1">
      <alignment horizontal="center" vertical="center" wrapText="1"/>
      <protection hidden="1"/>
    </xf>
    <xf numFmtId="9" fontId="41" fillId="5" borderId="1" xfId="4" applyFont="1" applyFill="1" applyBorder="1" applyAlignment="1">
      <alignment horizontal="center" vertical="center" wrapText="1"/>
    </xf>
    <xf numFmtId="0" fontId="37" fillId="6" borderId="49" xfId="0" applyFont="1" applyFill="1" applyBorder="1" applyAlignment="1">
      <alignment horizontal="center" vertical="center"/>
    </xf>
    <xf numFmtId="0" fontId="37" fillId="6" borderId="50" xfId="0" applyFont="1" applyFill="1" applyBorder="1" applyAlignment="1">
      <alignment horizontal="center" vertical="center"/>
    </xf>
    <xf numFmtId="0" fontId="15" fillId="5" borderId="18" xfId="0" applyFont="1"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62" fillId="5" borderId="18" xfId="0" applyFont="1" applyFill="1" applyBorder="1" applyAlignment="1">
      <alignment horizontal="center" vertical="center"/>
    </xf>
    <xf numFmtId="0" fontId="62" fillId="5" borderId="26" xfId="0" applyFont="1" applyFill="1" applyBorder="1" applyAlignment="1">
      <alignment horizontal="center" vertical="center"/>
    </xf>
    <xf numFmtId="9" fontId="48" fillId="7" borderId="19" xfId="0" applyNumberFormat="1" applyFont="1" applyFill="1" applyBorder="1" applyAlignment="1">
      <alignment horizontal="center" vertical="center"/>
    </xf>
    <xf numFmtId="0" fontId="48" fillId="7" borderId="28" xfId="0" applyFont="1" applyFill="1" applyBorder="1" applyAlignment="1">
      <alignment horizontal="center" vertical="center"/>
    </xf>
    <xf numFmtId="0" fontId="48" fillId="7" borderId="29" xfId="0" applyFont="1" applyFill="1" applyBorder="1" applyAlignment="1">
      <alignment horizontal="center" vertical="center"/>
    </xf>
    <xf numFmtId="0" fontId="48" fillId="0" borderId="22" xfId="0" applyFont="1" applyBorder="1" applyAlignment="1">
      <alignment horizontal="center" vertical="center"/>
    </xf>
    <xf numFmtId="0" fontId="44" fillId="0" borderId="32" xfId="0" applyFont="1" applyBorder="1" applyAlignment="1">
      <alignment horizontal="center" vertical="center"/>
    </xf>
    <xf numFmtId="0" fontId="48" fillId="0" borderId="23" xfId="0" applyFont="1" applyBorder="1" applyAlignment="1">
      <alignment horizontal="center" vertical="center" wrapText="1"/>
    </xf>
    <xf numFmtId="0" fontId="44" fillId="0" borderId="33" xfId="0" applyFont="1" applyBorder="1" applyAlignment="1">
      <alignment horizontal="center" vertical="center" wrapText="1"/>
    </xf>
    <xf numFmtId="0" fontId="48" fillId="0" borderId="23" xfId="0" applyFont="1" applyBorder="1" applyAlignment="1">
      <alignment horizontal="center" vertical="center"/>
    </xf>
    <xf numFmtId="0" fontId="44" fillId="0" borderId="33" xfId="0" applyFont="1" applyBorder="1" applyAlignment="1">
      <alignment horizontal="center" vertical="center"/>
    </xf>
    <xf numFmtId="0" fontId="48" fillId="0" borderId="23" xfId="0" quotePrefix="1" applyFont="1" applyBorder="1" applyAlignment="1">
      <alignment horizontal="center" vertical="center" wrapText="1"/>
    </xf>
    <xf numFmtId="0" fontId="48" fillId="0" borderId="23" xfId="0" quotePrefix="1" applyFont="1" applyBorder="1" applyAlignment="1">
      <alignment horizontal="center" vertical="center"/>
    </xf>
    <xf numFmtId="0" fontId="48" fillId="0" borderId="24" xfId="0" applyFont="1" applyBorder="1" applyAlignment="1">
      <alignment horizontal="center" vertical="center"/>
    </xf>
    <xf numFmtId="0" fontId="48" fillId="0" borderId="31" xfId="0" applyFont="1" applyBorder="1" applyAlignment="1">
      <alignment horizontal="center" vertical="center"/>
    </xf>
    <xf numFmtId="0" fontId="52" fillId="5" borderId="26" xfId="0" applyFont="1" applyFill="1" applyBorder="1" applyAlignment="1">
      <alignment horizontal="center" vertical="center"/>
    </xf>
    <xf numFmtId="0" fontId="52" fillId="5" borderId="27" xfId="0" applyFont="1" applyFill="1" applyBorder="1" applyAlignment="1">
      <alignment horizontal="center" vertical="center"/>
    </xf>
    <xf numFmtId="0" fontId="72" fillId="3" borderId="2" xfId="0" applyFont="1" applyFill="1" applyBorder="1" applyAlignment="1">
      <alignment horizontal="center" vertical="center"/>
    </xf>
    <xf numFmtId="0" fontId="73" fillId="3" borderId="3" xfId="0" applyFont="1" applyFill="1" applyBorder="1" applyAlignment="1">
      <alignment horizontal="center" vertical="center"/>
    </xf>
    <xf numFmtId="0" fontId="72" fillId="3" borderId="18" xfId="0" applyFont="1" applyFill="1" applyBorder="1" applyAlignment="1">
      <alignment horizontal="center" vertical="center"/>
    </xf>
    <xf numFmtId="0" fontId="73" fillId="3" borderId="26" xfId="0" applyFont="1" applyFill="1" applyBorder="1" applyAlignment="1">
      <alignment horizontal="center" vertical="center"/>
    </xf>
    <xf numFmtId="0" fontId="73" fillId="3" borderId="27" xfId="0" applyFont="1" applyFill="1" applyBorder="1" applyAlignment="1">
      <alignment horizontal="center" vertical="center"/>
    </xf>
    <xf numFmtId="0" fontId="71" fillId="0" borderId="18" xfId="0" applyFont="1" applyBorder="1" applyAlignment="1">
      <alignment horizontal="center"/>
    </xf>
    <xf numFmtId="0" fontId="71" fillId="0" borderId="26" xfId="0" applyFont="1" applyBorder="1" applyAlignment="1">
      <alignment horizontal="center"/>
    </xf>
    <xf numFmtId="0" fontId="71" fillId="0" borderId="27" xfId="0" applyFont="1" applyBorder="1" applyAlignment="1">
      <alignment horizontal="center"/>
    </xf>
    <xf numFmtId="0" fontId="52" fillId="5" borderId="14" xfId="0" applyFont="1" applyFill="1" applyBorder="1" applyAlignment="1">
      <alignment horizontal="center"/>
    </xf>
    <xf numFmtId="0" fontId="36" fillId="5" borderId="14" xfId="0" applyFont="1" applyFill="1" applyBorder="1" applyAlignment="1">
      <alignment horizontal="center"/>
    </xf>
    <xf numFmtId="0" fontId="41" fillId="5" borderId="14" xfId="0" applyFont="1" applyFill="1" applyBorder="1" applyAlignment="1">
      <alignment horizontal="center"/>
    </xf>
    <xf numFmtId="0" fontId="42" fillId="11" borderId="1" xfId="0" applyFont="1" applyFill="1" applyBorder="1" applyAlignment="1">
      <alignment horizontal="center"/>
    </xf>
    <xf numFmtId="0" fontId="41" fillId="5" borderId="14" xfId="0" applyFont="1" applyFill="1" applyBorder="1" applyAlignment="1">
      <alignment horizontal="right" vertical="center"/>
    </xf>
    <xf numFmtId="0" fontId="41" fillId="5" borderId="14" xfId="0" applyFont="1" applyFill="1" applyBorder="1" applyAlignment="1">
      <alignment horizontal="left" vertical="center"/>
    </xf>
    <xf numFmtId="168" fontId="41" fillId="5" borderId="40" xfId="0" applyNumberFormat="1" applyFont="1" applyFill="1" applyBorder="1" applyAlignment="1">
      <alignment horizontal="center" vertical="center" wrapText="1"/>
    </xf>
    <xf numFmtId="168" fontId="42" fillId="11" borderId="1" xfId="0" applyNumberFormat="1" applyFont="1" applyFill="1" applyBorder="1" applyAlignment="1">
      <alignment horizontal="center" vertical="center" wrapText="1"/>
    </xf>
    <xf numFmtId="0" fontId="42" fillId="11" borderId="1" xfId="0" applyFont="1" applyFill="1" applyBorder="1" applyAlignment="1">
      <alignment horizontal="center" vertical="center"/>
    </xf>
    <xf numFmtId="0" fontId="42" fillId="11" borderId="1" xfId="0" applyFont="1" applyFill="1" applyBorder="1" applyAlignment="1">
      <alignment horizontal="center" vertical="center" wrapText="1"/>
    </xf>
    <xf numFmtId="4" fontId="36" fillId="5" borderId="14" xfId="0" applyNumberFormat="1" applyFont="1" applyFill="1" applyBorder="1" applyAlignment="1" applyProtection="1">
      <alignment horizontal="center" vertical="center"/>
      <protection hidden="1"/>
    </xf>
    <xf numFmtId="10" fontId="36" fillId="5" borderId="14" xfId="4"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right" vertical="center"/>
      <protection hidden="1"/>
    </xf>
    <xf numFmtId="4" fontId="65" fillId="0" borderId="5" xfId="0" applyNumberFormat="1" applyFont="1" applyFill="1" applyBorder="1" applyAlignment="1" applyProtection="1">
      <alignment horizontal="right" vertical="center"/>
      <protection locked="0"/>
    </xf>
    <xf numFmtId="4" fontId="65" fillId="0" borderId="0" xfId="0" applyNumberFormat="1" applyFont="1" applyFill="1" applyBorder="1" applyAlignment="1" applyProtection="1">
      <alignment horizontal="right" vertical="center"/>
      <protection locked="0"/>
    </xf>
    <xf numFmtId="169" fontId="65" fillId="0" borderId="5" xfId="0" applyNumberFormat="1" applyFont="1" applyFill="1" applyBorder="1" applyAlignment="1" applyProtection="1">
      <alignment horizontal="right" vertical="center"/>
      <protection hidden="1"/>
    </xf>
    <xf numFmtId="169" fontId="65" fillId="0" borderId="0" xfId="0" applyNumberFormat="1" applyFont="1" applyFill="1" applyBorder="1" applyAlignment="1" applyProtection="1">
      <alignment horizontal="right" vertical="center"/>
      <protection hidden="1"/>
    </xf>
    <xf numFmtId="0" fontId="63" fillId="0" borderId="0" xfId="0" applyFont="1" applyBorder="1" applyAlignment="1" applyProtection="1">
      <alignment horizontal="right" vertical="center"/>
      <protection hidden="1"/>
    </xf>
    <xf numFmtId="0" fontId="65" fillId="0" borderId="5" xfId="0" applyFont="1" applyFill="1" applyBorder="1" applyAlignment="1" applyProtection="1">
      <alignment horizontal="center" vertical="center"/>
      <protection hidden="1"/>
    </xf>
    <xf numFmtId="0" fontId="65" fillId="0" borderId="0" xfId="0" applyFont="1" applyFill="1" applyBorder="1" applyAlignment="1" applyProtection="1">
      <alignment horizontal="center" vertical="center"/>
      <protection hidden="1"/>
    </xf>
    <xf numFmtId="0" fontId="28" fillId="0" borderId="14" xfId="0" applyFont="1" applyBorder="1" applyAlignment="1" applyProtection="1">
      <alignment horizontal="center" vertical="center"/>
      <protection hidden="1"/>
    </xf>
    <xf numFmtId="14" fontId="36" fillId="5" borderId="14" xfId="0" applyNumberFormat="1" applyFont="1" applyFill="1" applyBorder="1" applyAlignment="1" applyProtection="1">
      <alignment horizontal="center" vertical="center"/>
      <protection hidden="1"/>
    </xf>
    <xf numFmtId="166" fontId="28" fillId="0" borderId="14" xfId="0" applyNumberFormat="1" applyFont="1" applyBorder="1" applyAlignment="1" applyProtection="1">
      <alignment horizontal="center" vertical="center"/>
      <protection hidden="1"/>
    </xf>
    <xf numFmtId="0" fontId="36" fillId="5" borderId="14" xfId="0" applyFont="1" applyFill="1" applyBorder="1" applyAlignment="1" applyProtection="1">
      <alignment horizontal="center" vertical="center" wrapText="1"/>
      <protection hidden="1"/>
    </xf>
    <xf numFmtId="166" fontId="2" fillId="0" borderId="14" xfId="0" applyNumberFormat="1" applyFont="1" applyBorder="1" applyAlignment="1" applyProtection="1">
      <alignment horizontal="center" vertical="center"/>
      <protection hidden="1"/>
    </xf>
    <xf numFmtId="17" fontId="36" fillId="0" borderId="0" xfId="0" applyNumberFormat="1" applyFont="1" applyBorder="1" applyAlignment="1" applyProtection="1">
      <alignment horizontal="center" vertical="center"/>
      <protection hidden="1"/>
    </xf>
    <xf numFmtId="0" fontId="75" fillId="5" borderId="0" xfId="0" applyFont="1" applyFill="1" applyBorder="1" applyAlignment="1" applyProtection="1">
      <alignment horizontal="center" vertical="center"/>
      <protection hidden="1"/>
    </xf>
    <xf numFmtId="0" fontId="42" fillId="0" borderId="0" xfId="0" applyFont="1" applyFill="1" applyBorder="1" applyAlignment="1" applyProtection="1">
      <alignment horizontal="right" vertical="center"/>
      <protection hidden="1"/>
    </xf>
  </cellXfs>
  <cellStyles count="19">
    <cellStyle name="Hiperlink" xfId="1" builtinId="8"/>
    <cellStyle name="Hiperlink 2" xfId="18" xr:uid="{00000000-0005-0000-0000-000034000000}"/>
    <cellStyle name="Millares [0]_Person" xfId="9" xr:uid="{00000000-0005-0000-0000-000001000000}"/>
    <cellStyle name="Millares_Person" xfId="10" xr:uid="{00000000-0005-0000-0000-000002000000}"/>
    <cellStyle name="Moeda" xfId="6" builtinId="4"/>
    <cellStyle name="Moneda [0]_Person" xfId="11" xr:uid="{00000000-0005-0000-0000-000003000000}"/>
    <cellStyle name="Moneda_Person" xfId="12" xr:uid="{00000000-0005-0000-0000-000004000000}"/>
    <cellStyle name="Normal" xfId="0" builtinId="0"/>
    <cellStyle name="Normal 2" xfId="7" xr:uid="{00000000-0005-0000-0000-000003000000}"/>
    <cellStyle name="Normal 2 2" xfId="13" xr:uid="{00000000-0005-0000-0000-000006000000}"/>
    <cellStyle name="Normal 3" xfId="8" xr:uid="{00000000-0005-0000-0000-000007000000}"/>
    <cellStyle name="Normal_BM - Documentação e Modelos - EVE e RIAI - V1 0 (4)" xfId="2" xr:uid="{00000000-0005-0000-0000-000004000000}"/>
    <cellStyle name="Normal_PO7K8J6A-Dados" xfId="3" xr:uid="{00000000-0005-0000-0000-000005000000}"/>
    <cellStyle name="Porcentagem" xfId="4" builtinId="5"/>
    <cellStyle name="Porcentagem 2" xfId="15" xr:uid="{00000000-0005-0000-0000-000009000000}"/>
    <cellStyle name="Porcentagem 3" xfId="14" xr:uid="{00000000-0005-0000-0000-00000A000000}"/>
    <cellStyle name="Vírgula" xfId="5" builtinId="3"/>
    <cellStyle name="Vírgula 2" xfId="16" xr:uid="{00000000-0005-0000-0000-00000C000000}"/>
    <cellStyle name="Vírgula 3" xfId="17" xr:uid="{00000000-0005-0000-0000-00003D000000}"/>
  </cellStyles>
  <dxfs count="2">
    <dxf>
      <font>
        <color rgb="FF9C0006"/>
      </font>
    </dxf>
    <dxf>
      <font>
        <color rgb="FF9C0006"/>
      </font>
    </dxf>
  </dxfs>
  <tableStyles count="0" defaultTableStyle="TableStyleMedium9" defaultPivotStyle="PivotStyleLight16"/>
  <colors>
    <mruColors>
      <color rgb="FFFFFFCC"/>
      <color rgb="FFCCFFFF"/>
      <color rgb="FFFFFF9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22411</xdr:colOff>
      <xdr:row>0</xdr:row>
      <xdr:rowOff>11207</xdr:rowOff>
    </xdr:from>
    <xdr:to>
      <xdr:col>2</xdr:col>
      <xdr:colOff>432547</xdr:colOff>
      <xdr:row>3</xdr:row>
      <xdr:rowOff>0</xdr:rowOff>
    </xdr:to>
    <xdr:pic>
      <xdr:nvPicPr>
        <xdr:cNvPr id="2" name="Imagem 1">
          <a:extLst>
            <a:ext uri="{FF2B5EF4-FFF2-40B4-BE49-F238E27FC236}">
              <a16:creationId xmlns:a16="http://schemas.microsoft.com/office/drawing/2014/main" id="{CC51E68C-3389-4348-A1AA-5EE788B5F7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511" y="535082"/>
          <a:ext cx="572061" cy="674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633133</xdr:colOff>
      <xdr:row>2</xdr:row>
      <xdr:rowOff>219075</xdr:rowOff>
    </xdr:to>
    <xdr:pic>
      <xdr:nvPicPr>
        <xdr:cNvPr id="2" name="Imagem 1">
          <a:extLst>
            <a:ext uri="{FF2B5EF4-FFF2-40B4-BE49-F238E27FC236}">
              <a16:creationId xmlns:a16="http://schemas.microsoft.com/office/drawing/2014/main" id="{C6C3A494-F2F5-4A51-B3F8-70B973DCA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marcia.brandao@haberbeck.com.b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AA016-509B-4D59-9F04-4927CA2439A1}">
  <dimension ref="B1:AU122"/>
  <sheetViews>
    <sheetView tabSelected="1" topLeftCell="B1" workbookViewId="0">
      <selection activeCell="D6" sqref="D6:K7"/>
    </sheetView>
  </sheetViews>
  <sheetFormatPr defaultRowHeight="12.75" x14ac:dyDescent="0.25"/>
  <cols>
    <col min="1" max="1" width="1" style="411" customWidth="1"/>
    <col min="2" max="2" width="2.42578125" style="411" customWidth="1"/>
    <col min="3" max="3" width="22.5703125" style="411" customWidth="1"/>
    <col min="4" max="4" width="12.28515625" style="411" customWidth="1"/>
    <col min="5" max="5" width="10.85546875" style="411" customWidth="1"/>
    <col min="6" max="6" width="10.140625" style="411" customWidth="1"/>
    <col min="7" max="7" width="8.7109375" style="411" customWidth="1"/>
    <col min="8" max="8" width="6.5703125" style="411" bestFit="1" customWidth="1"/>
    <col min="9" max="9" width="6.85546875" style="411" customWidth="1"/>
    <col min="10" max="10" width="6.140625" style="411" customWidth="1"/>
    <col min="11" max="11" width="6.5703125" style="411" customWidth="1"/>
    <col min="12" max="12" width="18" style="411" customWidth="1"/>
    <col min="13" max="13" width="25.28515625" style="411" customWidth="1"/>
    <col min="14" max="14" width="5.140625" style="411" customWidth="1"/>
    <col min="15" max="15" width="15" style="411" bestFit="1" customWidth="1"/>
    <col min="16" max="16" width="5.28515625" style="411" customWidth="1"/>
    <col min="17" max="17" width="16.140625" style="411" customWidth="1"/>
    <col min="18" max="18" width="7.42578125" style="411" bestFit="1" customWidth="1"/>
    <col min="19" max="19" width="2" style="411" customWidth="1"/>
    <col min="20" max="22" width="9.140625" style="411"/>
    <col min="23" max="23" width="8.7109375" style="411" customWidth="1"/>
    <col min="24" max="24" width="9.140625" style="411" hidden="1" customWidth="1"/>
    <col min="25" max="25" width="9.140625" style="411"/>
    <col min="26" max="26" width="1.5703125" style="411" customWidth="1"/>
    <col min="27" max="16384" width="9.140625" style="411"/>
  </cols>
  <sheetData>
    <row r="1" spans="2:19" ht="27.75" customHeight="1" x14ac:dyDescent="0.25">
      <c r="B1" s="536" t="s">
        <v>350</v>
      </c>
      <c r="C1" s="537"/>
      <c r="D1" s="537"/>
      <c r="E1" s="537"/>
      <c r="F1" s="537"/>
      <c r="G1" s="537"/>
      <c r="H1" s="537"/>
      <c r="I1" s="537"/>
      <c r="J1" s="537"/>
      <c r="K1" s="537"/>
      <c r="L1" s="537"/>
      <c r="M1" s="537"/>
      <c r="N1" s="537"/>
      <c r="O1" s="537"/>
      <c r="P1" s="537"/>
      <c r="Q1" s="537"/>
      <c r="R1" s="537"/>
      <c r="S1" s="538"/>
    </row>
    <row r="2" spans="2:19" ht="12.75" customHeight="1" x14ac:dyDescent="0.25">
      <c r="B2" s="539"/>
      <c r="C2" s="540"/>
      <c r="D2" s="540"/>
      <c r="E2" s="540"/>
      <c r="F2" s="540"/>
      <c r="G2" s="540"/>
      <c r="H2" s="540"/>
      <c r="I2" s="540"/>
      <c r="J2" s="540"/>
      <c r="K2" s="540"/>
      <c r="L2" s="540"/>
      <c r="M2" s="540"/>
      <c r="N2" s="540"/>
      <c r="O2" s="540"/>
      <c r="P2" s="540"/>
      <c r="Q2" s="540"/>
      <c r="R2" s="540"/>
      <c r="S2" s="541"/>
    </row>
    <row r="3" spans="2:19" ht="13.5" customHeight="1" thickBot="1" x14ac:dyDescent="0.3">
      <c r="B3" s="542"/>
      <c r="C3" s="543"/>
      <c r="D3" s="543"/>
      <c r="E3" s="543"/>
      <c r="F3" s="543"/>
      <c r="G3" s="543"/>
      <c r="H3" s="543"/>
      <c r="I3" s="543"/>
      <c r="J3" s="543"/>
      <c r="K3" s="543"/>
      <c r="L3" s="543"/>
      <c r="M3" s="543"/>
      <c r="N3" s="543"/>
      <c r="O3" s="543"/>
      <c r="P3" s="543"/>
      <c r="Q3" s="543"/>
      <c r="R3" s="543"/>
      <c r="S3" s="544"/>
    </row>
    <row r="4" spans="2:19" ht="13.5" thickBot="1" x14ac:dyDescent="0.3">
      <c r="B4" s="414"/>
      <c r="C4" s="415"/>
      <c r="D4" s="415"/>
      <c r="E4" s="415"/>
      <c r="F4" s="415"/>
      <c r="G4" s="415"/>
      <c r="H4" s="415"/>
      <c r="I4" s="415"/>
      <c r="J4" s="415"/>
      <c r="K4" s="415"/>
      <c r="L4" s="415"/>
      <c r="M4" s="415"/>
      <c r="N4" s="415"/>
      <c r="O4" s="415"/>
      <c r="P4" s="415"/>
      <c r="Q4" s="415"/>
      <c r="R4" s="415"/>
      <c r="S4" s="416"/>
    </row>
    <row r="5" spans="2:19" x14ac:dyDescent="0.25">
      <c r="B5" s="414"/>
      <c r="C5" s="417" t="s">
        <v>274</v>
      </c>
      <c r="D5" s="545"/>
      <c r="E5" s="545"/>
      <c r="F5" s="545"/>
      <c r="G5" s="545"/>
      <c r="H5" s="545"/>
      <c r="I5" s="545"/>
      <c r="J5" s="545"/>
      <c r="K5" s="545"/>
      <c r="L5" s="546" t="s">
        <v>353</v>
      </c>
      <c r="M5" s="546"/>
      <c r="N5" s="418"/>
      <c r="O5" s="418"/>
      <c r="P5" s="546"/>
      <c r="Q5" s="546"/>
      <c r="R5" s="547"/>
      <c r="S5" s="416"/>
    </row>
    <row r="6" spans="2:19" x14ac:dyDescent="0.25">
      <c r="B6" s="414"/>
      <c r="C6" s="548" t="s">
        <v>275</v>
      </c>
      <c r="D6" s="549"/>
      <c r="E6" s="549"/>
      <c r="F6" s="549"/>
      <c r="G6" s="549"/>
      <c r="H6" s="549"/>
      <c r="I6" s="549"/>
      <c r="J6" s="549"/>
      <c r="K6" s="549"/>
      <c r="L6" s="550" t="s">
        <v>276</v>
      </c>
      <c r="M6" s="550"/>
      <c r="N6" s="419"/>
      <c r="O6" s="419"/>
      <c r="P6" s="551"/>
      <c r="Q6" s="551"/>
      <c r="R6" s="552"/>
      <c r="S6" s="416"/>
    </row>
    <row r="7" spans="2:19" x14ac:dyDescent="0.25">
      <c r="B7" s="414"/>
      <c r="C7" s="548"/>
      <c r="D7" s="549"/>
      <c r="E7" s="549"/>
      <c r="F7" s="549"/>
      <c r="G7" s="549"/>
      <c r="H7" s="549"/>
      <c r="I7" s="549"/>
      <c r="J7" s="549"/>
      <c r="K7" s="549"/>
      <c r="L7" s="550"/>
      <c r="M7" s="550"/>
      <c r="N7" s="419"/>
      <c r="O7" s="419"/>
      <c r="P7" s="551"/>
      <c r="Q7" s="551"/>
      <c r="R7" s="552"/>
      <c r="S7" s="416"/>
    </row>
    <row r="8" spans="2:19" ht="13.5" thickBot="1" x14ac:dyDescent="0.3">
      <c r="B8" s="414"/>
      <c r="C8" s="420" t="s">
        <v>351</v>
      </c>
      <c r="D8" s="558"/>
      <c r="E8" s="558"/>
      <c r="F8" s="558"/>
      <c r="G8" s="558"/>
      <c r="H8" s="558"/>
      <c r="I8" s="558"/>
      <c r="J8" s="558"/>
      <c r="K8" s="558"/>
      <c r="L8" s="563" t="s">
        <v>352</v>
      </c>
      <c r="M8" s="563"/>
      <c r="N8" s="421"/>
      <c r="O8" s="421"/>
      <c r="P8" s="564"/>
      <c r="Q8" s="564"/>
      <c r="R8" s="565"/>
      <c r="S8" s="416"/>
    </row>
    <row r="9" spans="2:19" ht="4.5" customHeight="1" thickBot="1" x14ac:dyDescent="0.3">
      <c r="B9" s="414"/>
      <c r="C9" s="422"/>
      <c r="D9" s="415"/>
      <c r="E9" s="415"/>
      <c r="F9" s="415"/>
      <c r="G9" s="415"/>
      <c r="H9" s="415"/>
      <c r="I9" s="415"/>
      <c r="J9" s="415"/>
      <c r="K9" s="415"/>
      <c r="L9" s="415"/>
      <c r="M9" s="415"/>
      <c r="N9" s="415"/>
      <c r="O9" s="415"/>
      <c r="P9" s="422"/>
      <c r="Q9" s="422"/>
      <c r="R9" s="415"/>
      <c r="S9" s="416"/>
    </row>
    <row r="10" spans="2:19" ht="13.5" thickBot="1" x14ac:dyDescent="0.3">
      <c r="B10" s="414"/>
      <c r="C10" s="489" t="s">
        <v>359</v>
      </c>
      <c r="D10" s="490"/>
      <c r="E10" s="490"/>
      <c r="F10" s="490"/>
      <c r="G10" s="490"/>
      <c r="H10" s="490"/>
      <c r="I10" s="490"/>
      <c r="J10" s="490"/>
      <c r="K10" s="490"/>
      <c r="L10" s="490"/>
      <c r="M10" s="490"/>
      <c r="N10" s="490"/>
      <c r="O10" s="490"/>
      <c r="P10" s="490"/>
      <c r="Q10" s="490"/>
      <c r="R10" s="491"/>
      <c r="S10" s="416"/>
    </row>
    <row r="11" spans="2:19" x14ac:dyDescent="0.25">
      <c r="B11" s="414"/>
      <c r="C11" s="423" t="s">
        <v>277</v>
      </c>
      <c r="D11" s="557"/>
      <c r="E11" s="557"/>
      <c r="F11" s="557"/>
      <c r="G11" s="557"/>
      <c r="H11" s="557"/>
      <c r="I11" s="557"/>
      <c r="J11" s="557"/>
      <c r="K11" s="557"/>
      <c r="L11" s="422" t="s">
        <v>278</v>
      </c>
      <c r="M11" s="566"/>
      <c r="N11" s="566"/>
      <c r="O11" s="566"/>
      <c r="P11" s="566"/>
      <c r="Q11" s="566"/>
      <c r="R11" s="567"/>
      <c r="S11" s="416"/>
    </row>
    <row r="12" spans="2:19" x14ac:dyDescent="0.25">
      <c r="B12" s="414"/>
      <c r="C12" s="423" t="s">
        <v>279</v>
      </c>
      <c r="D12" s="557"/>
      <c r="E12" s="557"/>
      <c r="F12" s="557"/>
      <c r="G12" s="557"/>
      <c r="H12" s="557"/>
      <c r="I12" s="557"/>
      <c r="J12" s="557"/>
      <c r="K12" s="557"/>
      <c r="L12" s="422" t="s">
        <v>347</v>
      </c>
      <c r="M12" s="415"/>
      <c r="N12" s="415"/>
      <c r="O12" s="415"/>
      <c r="P12" s="415"/>
      <c r="Q12" s="415"/>
      <c r="R12" s="416"/>
      <c r="S12" s="416"/>
    </row>
    <row r="13" spans="2:19" ht="13.5" thickBot="1" x14ac:dyDescent="0.3">
      <c r="B13" s="414"/>
      <c r="C13" s="424" t="s">
        <v>280</v>
      </c>
      <c r="D13" s="558"/>
      <c r="E13" s="558"/>
      <c r="F13" s="558"/>
      <c r="G13" s="558"/>
      <c r="H13" s="558"/>
      <c r="I13" s="558"/>
      <c r="J13" s="558"/>
      <c r="K13" s="558"/>
      <c r="L13" s="425" t="s">
        <v>281</v>
      </c>
      <c r="M13" s="559"/>
      <c r="N13" s="559"/>
      <c r="O13" s="559"/>
      <c r="P13" s="559"/>
      <c r="Q13" s="559"/>
      <c r="R13" s="560"/>
      <c r="S13" s="416"/>
    </row>
    <row r="14" spans="2:19" ht="7.5" customHeight="1" thickBot="1" x14ac:dyDescent="0.3">
      <c r="B14" s="414"/>
      <c r="C14" s="415"/>
      <c r="D14" s="415"/>
      <c r="E14" s="415"/>
      <c r="F14" s="415"/>
      <c r="G14" s="415"/>
      <c r="H14" s="415"/>
      <c r="I14" s="415"/>
      <c r="J14" s="415"/>
      <c r="K14" s="415"/>
      <c r="L14" s="415"/>
      <c r="M14" s="415"/>
      <c r="N14" s="415"/>
      <c r="O14" s="415"/>
      <c r="P14" s="422"/>
      <c r="Q14" s="422"/>
      <c r="R14" s="415"/>
      <c r="S14" s="416"/>
    </row>
    <row r="15" spans="2:19" ht="13.5" thickBot="1" x14ac:dyDescent="0.3">
      <c r="B15" s="414"/>
      <c r="C15" s="489" t="s">
        <v>282</v>
      </c>
      <c r="D15" s="490"/>
      <c r="E15" s="490"/>
      <c r="F15" s="490"/>
      <c r="G15" s="490"/>
      <c r="H15" s="490"/>
      <c r="I15" s="490"/>
      <c r="J15" s="490"/>
      <c r="K15" s="490"/>
      <c r="L15" s="490"/>
      <c r="M15" s="490"/>
      <c r="N15" s="490"/>
      <c r="O15" s="490"/>
      <c r="P15" s="490"/>
      <c r="Q15" s="490"/>
      <c r="R15" s="491"/>
      <c r="S15" s="416"/>
    </row>
    <row r="16" spans="2:19" ht="12.75" customHeight="1" x14ac:dyDescent="0.25">
      <c r="B16" s="414"/>
      <c r="C16" s="502" t="s">
        <v>356</v>
      </c>
      <c r="D16" s="503"/>
      <c r="E16" s="503"/>
      <c r="F16" s="503" t="s">
        <v>354</v>
      </c>
      <c r="G16" s="503"/>
      <c r="H16" s="503"/>
      <c r="I16" s="498" t="s">
        <v>355</v>
      </c>
      <c r="J16" s="561"/>
      <c r="K16" s="562" t="s">
        <v>283</v>
      </c>
      <c r="L16" s="562"/>
      <c r="M16" s="503" t="s">
        <v>357</v>
      </c>
      <c r="N16" s="503"/>
      <c r="O16" s="503"/>
      <c r="P16" s="503"/>
      <c r="Q16" s="515"/>
      <c r="R16" s="523"/>
      <c r="S16" s="426"/>
    </row>
    <row r="17" spans="2:19" ht="13.5" thickBot="1" x14ac:dyDescent="0.3">
      <c r="B17" s="414"/>
      <c r="C17" s="553"/>
      <c r="D17" s="554"/>
      <c r="E17" s="554"/>
      <c r="F17" s="554"/>
      <c r="G17" s="554"/>
      <c r="H17" s="554"/>
      <c r="I17" s="554"/>
      <c r="J17" s="554"/>
      <c r="K17" s="554"/>
      <c r="L17" s="554"/>
      <c r="M17" s="554"/>
      <c r="N17" s="554"/>
      <c r="O17" s="554"/>
      <c r="P17" s="554"/>
      <c r="Q17" s="555"/>
      <c r="R17" s="556"/>
      <c r="S17" s="416"/>
    </row>
    <row r="18" spans="2:19" ht="13.5" thickBot="1" x14ac:dyDescent="0.3">
      <c r="B18" s="414"/>
      <c r="C18" s="415"/>
      <c r="D18" s="415"/>
      <c r="E18" s="415"/>
      <c r="F18" s="415"/>
      <c r="G18" s="415"/>
      <c r="H18" s="415"/>
      <c r="I18" s="415"/>
      <c r="J18" s="415"/>
      <c r="K18" s="415"/>
      <c r="L18" s="415"/>
      <c r="M18" s="415"/>
      <c r="N18" s="415"/>
      <c r="O18" s="415"/>
      <c r="P18" s="415"/>
      <c r="Q18" s="415"/>
      <c r="R18" s="415"/>
      <c r="S18" s="416"/>
    </row>
    <row r="19" spans="2:19" ht="13.5" thickBot="1" x14ac:dyDescent="0.3">
      <c r="B19" s="414"/>
      <c r="C19" s="489" t="s">
        <v>284</v>
      </c>
      <c r="D19" s="490"/>
      <c r="E19" s="490"/>
      <c r="F19" s="490"/>
      <c r="G19" s="490"/>
      <c r="H19" s="490"/>
      <c r="I19" s="490"/>
      <c r="J19" s="490"/>
      <c r="K19" s="490"/>
      <c r="L19" s="490"/>
      <c r="M19" s="490"/>
      <c r="N19" s="490"/>
      <c r="O19" s="490"/>
      <c r="P19" s="490"/>
      <c r="Q19" s="490"/>
      <c r="R19" s="491"/>
      <c r="S19" s="416"/>
    </row>
    <row r="20" spans="2:19" ht="12.75" customHeight="1" x14ac:dyDescent="0.25">
      <c r="B20" s="414"/>
      <c r="C20" s="502" t="s">
        <v>285</v>
      </c>
      <c r="D20" s="503"/>
      <c r="E20" s="503"/>
      <c r="F20" s="503"/>
      <c r="G20" s="503"/>
      <c r="H20" s="427" t="s">
        <v>286</v>
      </c>
      <c r="I20" s="503" t="s">
        <v>287</v>
      </c>
      <c r="J20" s="503"/>
      <c r="K20" s="503"/>
      <c r="L20" s="503" t="s">
        <v>121</v>
      </c>
      <c r="M20" s="503"/>
      <c r="N20" s="498" t="s">
        <v>358</v>
      </c>
      <c r="O20" s="499"/>
      <c r="P20" s="499"/>
      <c r="Q20" s="499"/>
      <c r="R20" s="500"/>
      <c r="S20" s="416"/>
    </row>
    <row r="21" spans="2:19" x14ac:dyDescent="0.25">
      <c r="B21" s="414"/>
      <c r="C21" s="531"/>
      <c r="D21" s="504"/>
      <c r="E21" s="504"/>
      <c r="F21" s="504"/>
      <c r="G21" s="504"/>
      <c r="H21" s="428"/>
      <c r="I21" s="504"/>
      <c r="J21" s="504"/>
      <c r="K21" s="504"/>
      <c r="L21" s="504"/>
      <c r="M21" s="504"/>
      <c r="N21" s="474"/>
      <c r="O21" s="475"/>
      <c r="P21" s="475"/>
      <c r="Q21" s="475"/>
      <c r="R21" s="477"/>
      <c r="S21" s="416"/>
    </row>
    <row r="22" spans="2:19" ht="15" customHeight="1" x14ac:dyDescent="0.25">
      <c r="B22" s="414"/>
      <c r="C22" s="521"/>
      <c r="D22" s="484"/>
      <c r="E22" s="484"/>
      <c r="F22" s="484"/>
      <c r="G22" s="484"/>
      <c r="H22" s="429"/>
      <c r="I22" s="484"/>
      <c r="J22" s="484"/>
      <c r="K22" s="484"/>
      <c r="L22" s="484"/>
      <c r="M22" s="484"/>
      <c r="N22" s="485"/>
      <c r="O22" s="486"/>
      <c r="P22" s="486"/>
      <c r="Q22" s="486"/>
      <c r="R22" s="488"/>
      <c r="S22" s="416"/>
    </row>
    <row r="23" spans="2:19" ht="15" customHeight="1" x14ac:dyDescent="0.25">
      <c r="B23" s="414"/>
      <c r="C23" s="521"/>
      <c r="D23" s="484"/>
      <c r="E23" s="484"/>
      <c r="F23" s="484"/>
      <c r="G23" s="484"/>
      <c r="H23" s="429"/>
      <c r="I23" s="484"/>
      <c r="J23" s="484"/>
      <c r="K23" s="484"/>
      <c r="L23" s="484"/>
      <c r="M23" s="484"/>
      <c r="N23" s="485"/>
      <c r="O23" s="486"/>
      <c r="P23" s="486"/>
      <c r="Q23" s="486"/>
      <c r="R23" s="488"/>
      <c r="S23" s="416"/>
    </row>
    <row r="24" spans="2:19" ht="15.75" customHeight="1" thickBot="1" x14ac:dyDescent="0.3">
      <c r="B24" s="414"/>
      <c r="C24" s="513"/>
      <c r="D24" s="507"/>
      <c r="E24" s="507"/>
      <c r="F24" s="507"/>
      <c r="G24" s="507"/>
      <c r="H24" s="430"/>
      <c r="I24" s="507"/>
      <c r="J24" s="507"/>
      <c r="K24" s="507"/>
      <c r="L24" s="507"/>
      <c r="M24" s="507"/>
      <c r="N24" s="508"/>
      <c r="O24" s="509"/>
      <c r="P24" s="509"/>
      <c r="Q24" s="509"/>
      <c r="R24" s="510"/>
      <c r="S24" s="416"/>
    </row>
    <row r="25" spans="2:19" ht="9" customHeight="1" thickBot="1" x14ac:dyDescent="0.3">
      <c r="B25" s="414"/>
      <c r="C25" s="415"/>
      <c r="D25" s="415"/>
      <c r="E25" s="415"/>
      <c r="F25" s="415"/>
      <c r="G25" s="415"/>
      <c r="H25" s="415"/>
      <c r="I25" s="415"/>
      <c r="J25" s="415"/>
      <c r="K25" s="415"/>
      <c r="L25" s="415"/>
      <c r="M25" s="415"/>
      <c r="N25" s="415"/>
      <c r="O25" s="415"/>
      <c r="P25" s="415"/>
      <c r="Q25" s="415"/>
      <c r="R25" s="415"/>
      <c r="S25" s="416"/>
    </row>
    <row r="26" spans="2:19" ht="13.5" customHeight="1" thickBot="1" x14ac:dyDescent="0.3">
      <c r="B26" s="414"/>
      <c r="C26" s="489" t="s">
        <v>289</v>
      </c>
      <c r="D26" s="490"/>
      <c r="E26" s="490"/>
      <c r="F26" s="490"/>
      <c r="G26" s="490"/>
      <c r="H26" s="490"/>
      <c r="I26" s="490"/>
      <c r="J26" s="490"/>
      <c r="K26" s="490"/>
      <c r="L26" s="490"/>
      <c r="M26" s="490"/>
      <c r="N26" s="490"/>
      <c r="O26" s="490"/>
      <c r="P26" s="490"/>
      <c r="Q26" s="490"/>
      <c r="R26" s="491"/>
      <c r="S26" s="416"/>
    </row>
    <row r="27" spans="2:19" ht="15" customHeight="1" x14ac:dyDescent="0.25">
      <c r="B27" s="414"/>
      <c r="C27" s="502" t="s">
        <v>290</v>
      </c>
      <c r="D27" s="503"/>
      <c r="E27" s="503"/>
      <c r="F27" s="503"/>
      <c r="G27" s="503"/>
      <c r="H27" s="503" t="s">
        <v>291</v>
      </c>
      <c r="I27" s="503"/>
      <c r="J27" s="503"/>
      <c r="K27" s="503" t="s">
        <v>287</v>
      </c>
      <c r="L27" s="503"/>
      <c r="M27" s="431" t="s">
        <v>292</v>
      </c>
      <c r="N27" s="498" t="s">
        <v>293</v>
      </c>
      <c r="O27" s="499"/>
      <c r="P27" s="499"/>
      <c r="Q27" s="499"/>
      <c r="R27" s="500"/>
      <c r="S27" s="416"/>
    </row>
    <row r="28" spans="2:19" ht="15" customHeight="1" x14ac:dyDescent="0.25">
      <c r="B28" s="414"/>
      <c r="C28" s="531"/>
      <c r="D28" s="504"/>
      <c r="E28" s="504"/>
      <c r="F28" s="504"/>
      <c r="G28" s="504"/>
      <c r="H28" s="532"/>
      <c r="I28" s="532"/>
      <c r="J28" s="532"/>
      <c r="K28" s="504"/>
      <c r="L28" s="504"/>
      <c r="M28" s="432"/>
      <c r="N28" s="533"/>
      <c r="O28" s="534"/>
      <c r="P28" s="534"/>
      <c r="Q28" s="534"/>
      <c r="R28" s="535"/>
      <c r="S28" s="416"/>
    </row>
    <row r="29" spans="2:19" x14ac:dyDescent="0.25">
      <c r="B29" s="414"/>
      <c r="C29" s="526"/>
      <c r="D29" s="527"/>
      <c r="E29" s="527"/>
      <c r="F29" s="527"/>
      <c r="G29" s="527"/>
      <c r="H29" s="527"/>
      <c r="I29" s="527"/>
      <c r="J29" s="527"/>
      <c r="K29" s="484"/>
      <c r="L29" s="484"/>
      <c r="M29" s="433"/>
      <c r="N29" s="528"/>
      <c r="O29" s="529"/>
      <c r="P29" s="529"/>
      <c r="Q29" s="529"/>
      <c r="R29" s="530"/>
      <c r="S29" s="416"/>
    </row>
    <row r="30" spans="2:19" ht="15" customHeight="1" x14ac:dyDescent="0.25">
      <c r="B30" s="414"/>
      <c r="C30" s="526"/>
      <c r="D30" s="527"/>
      <c r="E30" s="527"/>
      <c r="F30" s="527"/>
      <c r="G30" s="527"/>
      <c r="H30" s="527"/>
      <c r="I30" s="527"/>
      <c r="J30" s="527"/>
      <c r="K30" s="484"/>
      <c r="L30" s="484"/>
      <c r="M30" s="433"/>
      <c r="N30" s="528"/>
      <c r="O30" s="529"/>
      <c r="P30" s="529"/>
      <c r="Q30" s="529"/>
      <c r="R30" s="530"/>
      <c r="S30" s="416"/>
    </row>
    <row r="31" spans="2:19" ht="12.75" customHeight="1" x14ac:dyDescent="0.25">
      <c r="B31" s="414"/>
      <c r="C31" s="526"/>
      <c r="D31" s="527"/>
      <c r="E31" s="527"/>
      <c r="F31" s="527"/>
      <c r="G31" s="527"/>
      <c r="H31" s="527"/>
      <c r="I31" s="527"/>
      <c r="J31" s="527"/>
      <c r="K31" s="484"/>
      <c r="L31" s="484"/>
      <c r="M31" s="433"/>
      <c r="N31" s="528"/>
      <c r="O31" s="529"/>
      <c r="P31" s="529"/>
      <c r="Q31" s="529"/>
      <c r="R31" s="530"/>
      <c r="S31" s="416"/>
    </row>
    <row r="32" spans="2:19" ht="15.75" customHeight="1" thickBot="1" x14ac:dyDescent="0.3">
      <c r="B32" s="414"/>
      <c r="C32" s="568"/>
      <c r="D32" s="569"/>
      <c r="E32" s="569"/>
      <c r="F32" s="569"/>
      <c r="G32" s="569"/>
      <c r="H32" s="507"/>
      <c r="I32" s="507"/>
      <c r="J32" s="507"/>
      <c r="K32" s="507"/>
      <c r="L32" s="507"/>
      <c r="M32" s="434"/>
      <c r="N32" s="570"/>
      <c r="O32" s="571"/>
      <c r="P32" s="571"/>
      <c r="Q32" s="571"/>
      <c r="R32" s="572"/>
      <c r="S32" s="416"/>
    </row>
    <row r="33" spans="2:25" ht="15.75" thickBot="1" x14ac:dyDescent="0.3">
      <c r="B33" s="414"/>
      <c r="C33" s="415"/>
      <c r="D33" s="415"/>
      <c r="E33" s="415"/>
      <c r="F33" s="415"/>
      <c r="G33" s="415"/>
      <c r="H33" s="415"/>
      <c r="I33" s="415"/>
      <c r="J33" s="415"/>
      <c r="K33" s="415"/>
      <c r="L33" s="415"/>
      <c r="M33" s="415"/>
      <c r="N33" s="415"/>
      <c r="O33" s="415"/>
      <c r="P33" s="415"/>
      <c r="Q33" s="415"/>
      <c r="R33" s="415"/>
      <c r="S33" s="416"/>
      <c r="T33" s="412"/>
      <c r="U33" s="412"/>
      <c r="V33" s="412"/>
      <c r="W33" s="412"/>
      <c r="X33" s="412"/>
      <c r="Y33" s="412"/>
    </row>
    <row r="34" spans="2:25" ht="13.5" customHeight="1" thickBot="1" x14ac:dyDescent="0.3">
      <c r="B34" s="414"/>
      <c r="C34" s="489" t="s">
        <v>360</v>
      </c>
      <c r="D34" s="490"/>
      <c r="E34" s="490"/>
      <c r="F34" s="490"/>
      <c r="G34" s="490"/>
      <c r="H34" s="490"/>
      <c r="I34" s="490"/>
      <c r="J34" s="490"/>
      <c r="K34" s="490"/>
      <c r="L34" s="490"/>
      <c r="M34" s="490"/>
      <c r="N34" s="490"/>
      <c r="O34" s="490"/>
      <c r="P34" s="490"/>
      <c r="Q34" s="490"/>
      <c r="R34" s="491"/>
      <c r="S34" s="416"/>
      <c r="T34" s="412"/>
      <c r="U34" s="412"/>
      <c r="V34" s="412"/>
      <c r="W34" s="412"/>
      <c r="X34" s="412"/>
      <c r="Y34" s="412"/>
    </row>
    <row r="35" spans="2:25" ht="12.75" customHeight="1" x14ac:dyDescent="0.25">
      <c r="B35" s="414"/>
      <c r="C35" s="502" t="s">
        <v>294</v>
      </c>
      <c r="D35" s="503"/>
      <c r="E35" s="503"/>
      <c r="F35" s="503"/>
      <c r="G35" s="503"/>
      <c r="H35" s="427" t="s">
        <v>286</v>
      </c>
      <c r="I35" s="503" t="s">
        <v>295</v>
      </c>
      <c r="J35" s="503"/>
      <c r="K35" s="503"/>
      <c r="L35" s="427" t="s">
        <v>296</v>
      </c>
      <c r="M35" s="427" t="s">
        <v>297</v>
      </c>
      <c r="N35" s="498" t="s">
        <v>288</v>
      </c>
      <c r="O35" s="499"/>
      <c r="P35" s="499"/>
      <c r="Q35" s="499"/>
      <c r="R35" s="500"/>
      <c r="S35" s="416"/>
      <c r="T35" s="412"/>
      <c r="U35" s="412"/>
      <c r="V35" s="412"/>
      <c r="W35" s="412"/>
      <c r="X35" s="412"/>
      <c r="Y35" s="412"/>
    </row>
    <row r="36" spans="2:25" ht="15" x14ac:dyDescent="0.25">
      <c r="B36" s="414"/>
      <c r="C36" s="531"/>
      <c r="D36" s="504"/>
      <c r="E36" s="504"/>
      <c r="F36" s="504"/>
      <c r="G36" s="504"/>
      <c r="H36" s="428"/>
      <c r="I36" s="504"/>
      <c r="J36" s="504"/>
      <c r="K36" s="504"/>
      <c r="L36" s="428"/>
      <c r="M36" s="435"/>
      <c r="N36" s="474"/>
      <c r="O36" s="475"/>
      <c r="P36" s="475"/>
      <c r="Q36" s="475"/>
      <c r="R36" s="477"/>
      <c r="S36" s="416"/>
      <c r="T36" s="436"/>
      <c r="U36" s="412"/>
      <c r="V36" s="412"/>
      <c r="W36" s="412"/>
      <c r="X36" s="412"/>
      <c r="Y36" s="412"/>
    </row>
    <row r="37" spans="2:25" ht="15" customHeight="1" x14ac:dyDescent="0.25">
      <c r="B37" s="414"/>
      <c r="C37" s="521"/>
      <c r="D37" s="484"/>
      <c r="E37" s="484"/>
      <c r="F37" s="484"/>
      <c r="G37" s="484"/>
      <c r="H37" s="429"/>
      <c r="I37" s="484"/>
      <c r="J37" s="484"/>
      <c r="K37" s="484"/>
      <c r="L37" s="429"/>
      <c r="M37" s="437"/>
      <c r="N37" s="485"/>
      <c r="O37" s="486"/>
      <c r="P37" s="486"/>
      <c r="Q37" s="486"/>
      <c r="R37" s="488"/>
      <c r="S37" s="416"/>
      <c r="T37" s="412"/>
      <c r="U37" s="412"/>
      <c r="V37" s="412"/>
      <c r="W37" s="412"/>
      <c r="X37" s="412"/>
      <c r="Y37" s="412"/>
    </row>
    <row r="38" spans="2:25" ht="12.75" customHeight="1" x14ac:dyDescent="0.25">
      <c r="B38" s="414"/>
      <c r="C38" s="521"/>
      <c r="D38" s="484"/>
      <c r="E38" s="484"/>
      <c r="F38" s="484"/>
      <c r="G38" s="484"/>
      <c r="H38" s="429"/>
      <c r="I38" s="484"/>
      <c r="J38" s="484"/>
      <c r="K38" s="484"/>
      <c r="L38" s="429"/>
      <c r="M38" s="437"/>
      <c r="N38" s="485"/>
      <c r="O38" s="486"/>
      <c r="P38" s="486"/>
      <c r="Q38" s="486"/>
      <c r="R38" s="488"/>
      <c r="S38" s="416"/>
      <c r="T38" s="412"/>
      <c r="U38" s="412"/>
      <c r="V38" s="412"/>
      <c r="W38" s="412"/>
      <c r="X38" s="412"/>
      <c r="Y38" s="412"/>
    </row>
    <row r="39" spans="2:25" ht="15.75" customHeight="1" thickBot="1" x14ac:dyDescent="0.3">
      <c r="B39" s="414"/>
      <c r="C39" s="513"/>
      <c r="D39" s="507"/>
      <c r="E39" s="507"/>
      <c r="F39" s="507"/>
      <c r="G39" s="507"/>
      <c r="H39" s="430"/>
      <c r="I39" s="507"/>
      <c r="J39" s="507"/>
      <c r="K39" s="507"/>
      <c r="L39" s="430"/>
      <c r="M39" s="438"/>
      <c r="N39" s="508"/>
      <c r="O39" s="509"/>
      <c r="P39" s="509"/>
      <c r="Q39" s="509"/>
      <c r="R39" s="510"/>
      <c r="S39" s="416"/>
      <c r="T39" s="412"/>
      <c r="U39" s="412"/>
      <c r="V39" s="412"/>
      <c r="W39" s="412"/>
      <c r="X39" s="412"/>
      <c r="Y39" s="412"/>
    </row>
    <row r="40" spans="2:25" ht="9" customHeight="1" thickBot="1" x14ac:dyDescent="0.3">
      <c r="B40" s="414"/>
      <c r="C40" s="439"/>
      <c r="D40" s="439"/>
      <c r="E40" s="439"/>
      <c r="F40" s="439"/>
      <c r="G40" s="439"/>
      <c r="H40" s="439"/>
      <c r="I40" s="439"/>
      <c r="J40" s="439"/>
      <c r="K40" s="439"/>
      <c r="L40" s="439"/>
      <c r="M40" s="439"/>
      <c r="N40" s="439"/>
      <c r="O40" s="439"/>
      <c r="P40" s="439"/>
      <c r="Q40" s="439"/>
      <c r="R40" s="439"/>
      <c r="S40" s="416"/>
      <c r="T40" s="412"/>
      <c r="U40" s="412"/>
      <c r="V40" s="412"/>
      <c r="W40" s="412"/>
      <c r="X40" s="412"/>
      <c r="Y40" s="412"/>
    </row>
    <row r="41" spans="2:25" ht="13.5" customHeight="1" thickBot="1" x14ac:dyDescent="0.3">
      <c r="B41" s="414"/>
      <c r="C41" s="489" t="s">
        <v>298</v>
      </c>
      <c r="D41" s="490"/>
      <c r="E41" s="490"/>
      <c r="F41" s="490"/>
      <c r="G41" s="490"/>
      <c r="H41" s="490"/>
      <c r="I41" s="490"/>
      <c r="J41" s="490"/>
      <c r="K41" s="490"/>
      <c r="L41" s="490"/>
      <c r="M41" s="490"/>
      <c r="N41" s="490"/>
      <c r="O41" s="490"/>
      <c r="P41" s="490"/>
      <c r="Q41" s="490"/>
      <c r="R41" s="491"/>
      <c r="S41" s="416"/>
      <c r="T41" s="412"/>
      <c r="U41" s="412"/>
      <c r="V41" s="412"/>
      <c r="W41" s="412"/>
      <c r="X41" s="412"/>
      <c r="Y41" s="412"/>
    </row>
    <row r="42" spans="2:25" ht="12.75" customHeight="1" x14ac:dyDescent="0.25">
      <c r="B42" s="414"/>
      <c r="C42" s="502" t="s">
        <v>299</v>
      </c>
      <c r="D42" s="503" t="s">
        <v>300</v>
      </c>
      <c r="E42" s="503"/>
      <c r="F42" s="503" t="s">
        <v>301</v>
      </c>
      <c r="G42" s="503"/>
      <c r="H42" s="503" t="s">
        <v>302</v>
      </c>
      <c r="I42" s="503"/>
      <c r="J42" s="503"/>
      <c r="K42" s="503"/>
      <c r="L42" s="503"/>
      <c r="M42" s="503"/>
      <c r="N42" s="503"/>
      <c r="O42" s="503"/>
      <c r="P42" s="503"/>
      <c r="Q42" s="515"/>
      <c r="R42" s="523"/>
      <c r="S42" s="416"/>
      <c r="T42" s="412"/>
      <c r="U42" s="412"/>
      <c r="V42" s="412"/>
      <c r="W42" s="412"/>
      <c r="X42" s="412"/>
      <c r="Y42" s="412"/>
    </row>
    <row r="43" spans="2:25" x14ac:dyDescent="0.25">
      <c r="B43" s="414"/>
      <c r="C43" s="522"/>
      <c r="D43" s="478"/>
      <c r="E43" s="478"/>
      <c r="F43" s="478"/>
      <c r="G43" s="478"/>
      <c r="H43" s="478"/>
      <c r="I43" s="478"/>
      <c r="J43" s="478"/>
      <c r="K43" s="478"/>
      <c r="L43" s="478"/>
      <c r="M43" s="478"/>
      <c r="N43" s="478"/>
      <c r="O43" s="478"/>
      <c r="P43" s="478"/>
      <c r="Q43" s="479"/>
      <c r="R43" s="524"/>
      <c r="S43" s="525"/>
      <c r="T43" s="518"/>
      <c r="U43" s="518"/>
      <c r="V43" s="519"/>
      <c r="W43" s="519"/>
      <c r="X43" s="518"/>
      <c r="Y43" s="518"/>
    </row>
    <row r="44" spans="2:25" x14ac:dyDescent="0.25">
      <c r="B44" s="414"/>
      <c r="C44" s="522"/>
      <c r="D44" s="440">
        <v>2016</v>
      </c>
      <c r="E44" s="440">
        <v>2017</v>
      </c>
      <c r="F44" s="478" t="s">
        <v>5</v>
      </c>
      <c r="G44" s="478"/>
      <c r="H44" s="478"/>
      <c r="I44" s="478"/>
      <c r="J44" s="478"/>
      <c r="K44" s="478"/>
      <c r="L44" s="478"/>
      <c r="M44" s="478"/>
      <c r="N44" s="478"/>
      <c r="O44" s="478"/>
      <c r="P44" s="478"/>
      <c r="Q44" s="479"/>
      <c r="R44" s="524"/>
      <c r="S44" s="525"/>
      <c r="T44" s="518"/>
      <c r="U44" s="518"/>
      <c r="V44" s="519"/>
      <c r="W44" s="519"/>
      <c r="X44" s="518"/>
      <c r="Y44" s="518"/>
    </row>
    <row r="45" spans="2:25" x14ac:dyDescent="0.25">
      <c r="B45" s="414"/>
      <c r="C45" s="441"/>
      <c r="D45" s="442"/>
      <c r="E45" s="442"/>
      <c r="F45" s="504"/>
      <c r="G45" s="504"/>
      <c r="H45" s="504"/>
      <c r="I45" s="504"/>
      <c r="J45" s="504"/>
      <c r="K45" s="504"/>
      <c r="L45" s="504"/>
      <c r="M45" s="504"/>
      <c r="N45" s="504"/>
      <c r="O45" s="504"/>
      <c r="P45" s="504"/>
      <c r="Q45" s="474"/>
      <c r="R45" s="520"/>
      <c r="S45" s="443"/>
      <c r="T45" s="444"/>
      <c r="U45" s="444"/>
      <c r="V45" s="445"/>
      <c r="W45" s="445"/>
      <c r="X45" s="444"/>
      <c r="Y45" s="444"/>
    </row>
    <row r="46" spans="2:25" x14ac:dyDescent="0.25">
      <c r="B46" s="414"/>
      <c r="C46" s="446"/>
      <c r="D46" s="447"/>
      <c r="E46" s="447"/>
      <c r="F46" s="484"/>
      <c r="G46" s="484"/>
      <c r="H46" s="484"/>
      <c r="I46" s="484"/>
      <c r="J46" s="484"/>
      <c r="K46" s="484"/>
      <c r="L46" s="484"/>
      <c r="M46" s="484"/>
      <c r="N46" s="484"/>
      <c r="O46" s="484"/>
      <c r="P46" s="484"/>
      <c r="Q46" s="485"/>
      <c r="R46" s="516"/>
      <c r="S46" s="443"/>
      <c r="T46" s="444"/>
      <c r="U46" s="444"/>
      <c r="V46" s="445"/>
      <c r="W46" s="445"/>
      <c r="X46" s="444"/>
      <c r="Y46" s="444"/>
    </row>
    <row r="47" spans="2:25" x14ac:dyDescent="0.25">
      <c r="B47" s="414"/>
      <c r="C47" s="446"/>
      <c r="D47" s="447"/>
      <c r="E47" s="447"/>
      <c r="F47" s="484"/>
      <c r="G47" s="484"/>
      <c r="H47" s="484"/>
      <c r="I47" s="484"/>
      <c r="J47" s="484"/>
      <c r="K47" s="484"/>
      <c r="L47" s="484"/>
      <c r="M47" s="484"/>
      <c r="N47" s="484"/>
      <c r="O47" s="484"/>
      <c r="P47" s="484"/>
      <c r="Q47" s="485"/>
      <c r="R47" s="516"/>
      <c r="S47" s="443"/>
      <c r="T47" s="444"/>
      <c r="U47" s="444"/>
      <c r="V47" s="445"/>
      <c r="W47" s="445"/>
      <c r="X47" s="444"/>
      <c r="Y47" s="444"/>
    </row>
    <row r="48" spans="2:25" ht="13.5" thickBot="1" x14ac:dyDescent="0.3">
      <c r="B48" s="414"/>
      <c r="C48" s="448"/>
      <c r="D48" s="449"/>
      <c r="E48" s="449"/>
      <c r="F48" s="507"/>
      <c r="G48" s="507"/>
      <c r="H48" s="507"/>
      <c r="I48" s="507"/>
      <c r="J48" s="507"/>
      <c r="K48" s="507"/>
      <c r="L48" s="507"/>
      <c r="M48" s="507"/>
      <c r="N48" s="507"/>
      <c r="O48" s="507"/>
      <c r="P48" s="507"/>
      <c r="Q48" s="508"/>
      <c r="R48" s="517"/>
      <c r="S48" s="443"/>
      <c r="T48" s="444"/>
      <c r="U48" s="444"/>
      <c r="V48" s="445"/>
      <c r="W48" s="445"/>
      <c r="X48" s="444"/>
      <c r="Y48" s="444"/>
    </row>
    <row r="49" spans="2:19" ht="9" customHeight="1" thickBot="1" x14ac:dyDescent="0.3">
      <c r="B49" s="414"/>
      <c r="C49" s="415"/>
      <c r="D49" s="415"/>
      <c r="E49" s="415"/>
      <c r="F49" s="415"/>
      <c r="G49" s="415"/>
      <c r="H49" s="415"/>
      <c r="I49" s="415"/>
      <c r="J49" s="415"/>
      <c r="K49" s="415"/>
      <c r="L49" s="415"/>
      <c r="M49" s="415"/>
      <c r="N49" s="415"/>
      <c r="O49" s="415"/>
      <c r="P49" s="415"/>
      <c r="Q49" s="415"/>
      <c r="R49" s="415"/>
      <c r="S49" s="416"/>
    </row>
    <row r="50" spans="2:19" ht="13.5" thickBot="1" x14ac:dyDescent="0.3">
      <c r="B50" s="414"/>
      <c r="C50" s="489" t="s">
        <v>361</v>
      </c>
      <c r="D50" s="490"/>
      <c r="E50" s="490"/>
      <c r="F50" s="490"/>
      <c r="G50" s="490"/>
      <c r="H50" s="490"/>
      <c r="I50" s="490"/>
      <c r="J50" s="490"/>
      <c r="K50" s="490"/>
      <c r="L50" s="490"/>
      <c r="M50" s="490"/>
      <c r="N50" s="490"/>
      <c r="O50" s="490"/>
      <c r="P50" s="490"/>
      <c r="Q50" s="490"/>
      <c r="R50" s="491"/>
      <c r="S50" s="416"/>
    </row>
    <row r="51" spans="2:19" ht="15" customHeight="1" x14ac:dyDescent="0.25">
      <c r="B51" s="414"/>
      <c r="C51" s="502" t="s">
        <v>294</v>
      </c>
      <c r="D51" s="503"/>
      <c r="E51" s="503"/>
      <c r="F51" s="503"/>
      <c r="G51" s="515" t="s">
        <v>303</v>
      </c>
      <c r="H51" s="496"/>
      <c r="I51" s="496"/>
      <c r="J51" s="515" t="s">
        <v>304</v>
      </c>
      <c r="K51" s="496"/>
      <c r="L51" s="496"/>
      <c r="M51" s="497"/>
      <c r="N51" s="498" t="s">
        <v>305</v>
      </c>
      <c r="O51" s="499"/>
      <c r="P51" s="499"/>
      <c r="Q51" s="499"/>
      <c r="R51" s="500"/>
      <c r="S51" s="416"/>
    </row>
    <row r="52" spans="2:19" ht="15" customHeight="1" x14ac:dyDescent="0.25">
      <c r="B52" s="414"/>
      <c r="C52" s="531"/>
      <c r="D52" s="504"/>
      <c r="E52" s="504"/>
      <c r="F52" s="504"/>
      <c r="G52" s="474"/>
      <c r="H52" s="475"/>
      <c r="I52" s="475"/>
      <c r="J52" s="474"/>
      <c r="K52" s="475"/>
      <c r="L52" s="475"/>
      <c r="M52" s="476"/>
      <c r="N52" s="474"/>
      <c r="O52" s="475"/>
      <c r="P52" s="475"/>
      <c r="Q52" s="475"/>
      <c r="R52" s="477"/>
      <c r="S52" s="416"/>
    </row>
    <row r="53" spans="2:19" ht="15" customHeight="1" x14ac:dyDescent="0.25">
      <c r="B53" s="414"/>
      <c r="C53" s="521"/>
      <c r="D53" s="484"/>
      <c r="E53" s="484"/>
      <c r="F53" s="484"/>
      <c r="G53" s="485"/>
      <c r="H53" s="486"/>
      <c r="I53" s="486"/>
      <c r="J53" s="485"/>
      <c r="K53" s="486"/>
      <c r="L53" s="486"/>
      <c r="M53" s="487"/>
      <c r="N53" s="485"/>
      <c r="O53" s="486"/>
      <c r="P53" s="486"/>
      <c r="Q53" s="486"/>
      <c r="R53" s="488"/>
      <c r="S53" s="416"/>
    </row>
    <row r="54" spans="2:19" ht="15" customHeight="1" x14ac:dyDescent="0.25">
      <c r="B54" s="414"/>
      <c r="C54" s="521"/>
      <c r="D54" s="484"/>
      <c r="E54" s="484"/>
      <c r="F54" s="484"/>
      <c r="G54" s="485"/>
      <c r="H54" s="486"/>
      <c r="I54" s="486"/>
      <c r="J54" s="485"/>
      <c r="K54" s="486"/>
      <c r="L54" s="486"/>
      <c r="M54" s="487"/>
      <c r="N54" s="485"/>
      <c r="O54" s="486"/>
      <c r="P54" s="486"/>
      <c r="Q54" s="486"/>
      <c r="R54" s="488"/>
      <c r="S54" s="416"/>
    </row>
    <row r="55" spans="2:19" ht="15.75" customHeight="1" thickBot="1" x14ac:dyDescent="0.3">
      <c r="B55" s="414"/>
      <c r="C55" s="513"/>
      <c r="D55" s="507"/>
      <c r="E55" s="507"/>
      <c r="F55" s="507"/>
      <c r="G55" s="508"/>
      <c r="H55" s="509"/>
      <c r="I55" s="509"/>
      <c r="J55" s="508"/>
      <c r="K55" s="509"/>
      <c r="L55" s="509"/>
      <c r="M55" s="514"/>
      <c r="N55" s="508"/>
      <c r="O55" s="509"/>
      <c r="P55" s="509"/>
      <c r="Q55" s="509"/>
      <c r="R55" s="510"/>
      <c r="S55" s="416"/>
    </row>
    <row r="56" spans="2:19" ht="9" customHeight="1" thickBot="1" x14ac:dyDescent="0.3">
      <c r="B56" s="414"/>
      <c r="C56" s="415"/>
      <c r="D56" s="415"/>
      <c r="E56" s="415"/>
      <c r="F56" s="415"/>
      <c r="G56" s="415"/>
      <c r="H56" s="415"/>
      <c r="I56" s="415"/>
      <c r="J56" s="415"/>
      <c r="K56" s="415"/>
      <c r="L56" s="415"/>
      <c r="M56" s="415"/>
      <c r="N56" s="415"/>
      <c r="O56" s="415"/>
      <c r="P56" s="415"/>
      <c r="Q56" s="415"/>
      <c r="R56" s="415"/>
      <c r="S56" s="416"/>
    </row>
    <row r="57" spans="2:19" ht="13.5" thickBot="1" x14ac:dyDescent="0.3">
      <c r="B57" s="414"/>
      <c r="C57" s="489" t="s">
        <v>362</v>
      </c>
      <c r="D57" s="490"/>
      <c r="E57" s="490"/>
      <c r="F57" s="490"/>
      <c r="G57" s="490"/>
      <c r="H57" s="490"/>
      <c r="I57" s="490"/>
      <c r="J57" s="490"/>
      <c r="K57" s="490"/>
      <c r="L57" s="490"/>
      <c r="M57" s="490"/>
      <c r="N57" s="490"/>
      <c r="O57" s="490"/>
      <c r="P57" s="490"/>
      <c r="Q57" s="490"/>
      <c r="R57" s="491"/>
      <c r="S57" s="416"/>
    </row>
    <row r="58" spans="2:19" ht="15" customHeight="1" x14ac:dyDescent="0.25">
      <c r="B58" s="414"/>
      <c r="C58" s="502" t="s">
        <v>294</v>
      </c>
      <c r="D58" s="503"/>
      <c r="E58" s="503"/>
      <c r="F58" s="503"/>
      <c r="G58" s="515" t="s">
        <v>303</v>
      </c>
      <c r="H58" s="496"/>
      <c r="I58" s="496"/>
      <c r="J58" s="515" t="s">
        <v>306</v>
      </c>
      <c r="K58" s="496"/>
      <c r="L58" s="496"/>
      <c r="M58" s="497"/>
      <c r="N58" s="498" t="s">
        <v>305</v>
      </c>
      <c r="O58" s="499"/>
      <c r="P58" s="499"/>
      <c r="Q58" s="499"/>
      <c r="R58" s="500"/>
      <c r="S58" s="416"/>
    </row>
    <row r="59" spans="2:19" ht="15" customHeight="1" x14ac:dyDescent="0.25">
      <c r="B59" s="414"/>
      <c r="C59" s="531"/>
      <c r="D59" s="504"/>
      <c r="E59" s="504"/>
      <c r="F59" s="504"/>
      <c r="G59" s="474"/>
      <c r="H59" s="475"/>
      <c r="I59" s="475"/>
      <c r="J59" s="474"/>
      <c r="K59" s="475"/>
      <c r="L59" s="475"/>
      <c r="M59" s="476"/>
      <c r="N59" s="474"/>
      <c r="O59" s="475"/>
      <c r="P59" s="475"/>
      <c r="Q59" s="475"/>
      <c r="R59" s="477"/>
      <c r="S59" s="416"/>
    </row>
    <row r="60" spans="2:19" ht="15" customHeight="1" x14ac:dyDescent="0.25">
      <c r="B60" s="414"/>
      <c r="C60" s="521"/>
      <c r="D60" s="484"/>
      <c r="E60" s="484"/>
      <c r="F60" s="484"/>
      <c r="G60" s="485"/>
      <c r="H60" s="486"/>
      <c r="I60" s="486"/>
      <c r="J60" s="485"/>
      <c r="K60" s="486"/>
      <c r="L60" s="486"/>
      <c r="M60" s="487"/>
      <c r="N60" s="485"/>
      <c r="O60" s="486"/>
      <c r="P60" s="486"/>
      <c r="Q60" s="486"/>
      <c r="R60" s="488"/>
      <c r="S60" s="416"/>
    </row>
    <row r="61" spans="2:19" ht="15" customHeight="1" x14ac:dyDescent="0.25">
      <c r="B61" s="414"/>
      <c r="C61" s="521"/>
      <c r="D61" s="484"/>
      <c r="E61" s="484"/>
      <c r="F61" s="484"/>
      <c r="G61" s="485"/>
      <c r="H61" s="486"/>
      <c r="I61" s="486"/>
      <c r="J61" s="485"/>
      <c r="K61" s="486"/>
      <c r="L61" s="486"/>
      <c r="M61" s="487"/>
      <c r="N61" s="485"/>
      <c r="O61" s="486"/>
      <c r="P61" s="486"/>
      <c r="Q61" s="486"/>
      <c r="R61" s="488"/>
      <c r="S61" s="416"/>
    </row>
    <row r="62" spans="2:19" ht="15.75" customHeight="1" thickBot="1" x14ac:dyDescent="0.3">
      <c r="B62" s="414"/>
      <c r="C62" s="513"/>
      <c r="D62" s="507"/>
      <c r="E62" s="507"/>
      <c r="F62" s="507"/>
      <c r="G62" s="508"/>
      <c r="H62" s="509"/>
      <c r="I62" s="509"/>
      <c r="J62" s="508"/>
      <c r="K62" s="509"/>
      <c r="L62" s="509"/>
      <c r="M62" s="514"/>
      <c r="N62" s="508"/>
      <c r="O62" s="509"/>
      <c r="P62" s="509"/>
      <c r="Q62" s="509"/>
      <c r="R62" s="510"/>
      <c r="S62" s="416"/>
    </row>
    <row r="63" spans="2:19" ht="8.25" customHeight="1" thickBot="1" x14ac:dyDescent="0.3">
      <c r="B63" s="414"/>
      <c r="C63" s="450"/>
      <c r="D63" s="450"/>
      <c r="E63" s="450"/>
      <c r="F63" s="450"/>
      <c r="G63" s="450"/>
      <c r="H63" s="450"/>
      <c r="I63" s="450"/>
      <c r="J63" s="450"/>
      <c r="K63" s="450"/>
      <c r="L63" s="450"/>
      <c r="M63" s="450"/>
      <c r="N63" s="450"/>
      <c r="O63" s="450"/>
      <c r="P63" s="450"/>
      <c r="Q63" s="450"/>
      <c r="R63" s="450"/>
      <c r="S63" s="416"/>
    </row>
    <row r="64" spans="2:19" ht="13.5" thickBot="1" x14ac:dyDescent="0.3">
      <c r="B64" s="414"/>
      <c r="C64" s="489" t="s">
        <v>307</v>
      </c>
      <c r="D64" s="490"/>
      <c r="E64" s="490"/>
      <c r="F64" s="490"/>
      <c r="G64" s="490"/>
      <c r="H64" s="490"/>
      <c r="I64" s="490"/>
      <c r="J64" s="490"/>
      <c r="K64" s="490"/>
      <c r="L64" s="490"/>
      <c r="M64" s="490"/>
      <c r="N64" s="490"/>
      <c r="O64" s="490"/>
      <c r="P64" s="490"/>
      <c r="Q64" s="490"/>
      <c r="R64" s="491"/>
      <c r="S64" s="416"/>
    </row>
    <row r="65" spans="2:47" ht="15" customHeight="1" x14ac:dyDescent="0.25">
      <c r="B65" s="414"/>
      <c r="C65" s="502" t="s">
        <v>308</v>
      </c>
      <c r="D65" s="503" t="s">
        <v>5</v>
      </c>
      <c r="E65" s="503" t="s">
        <v>309</v>
      </c>
      <c r="F65" s="503"/>
      <c r="G65" s="503" t="s">
        <v>310</v>
      </c>
      <c r="H65" s="503"/>
      <c r="I65" s="503"/>
      <c r="J65" s="503" t="s">
        <v>311</v>
      </c>
      <c r="K65" s="503"/>
      <c r="L65" s="503"/>
      <c r="M65" s="503"/>
      <c r="N65" s="498" t="s">
        <v>312</v>
      </c>
      <c r="O65" s="499"/>
      <c r="P65" s="499"/>
      <c r="Q65" s="499"/>
      <c r="R65" s="500"/>
      <c r="S65" s="416"/>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row>
    <row r="66" spans="2:47" ht="15" customHeight="1" x14ac:dyDescent="0.25">
      <c r="B66" s="414"/>
      <c r="C66" s="472" t="s">
        <v>313</v>
      </c>
      <c r="D66" s="473"/>
      <c r="E66" s="473"/>
      <c r="F66" s="473"/>
      <c r="G66" s="504"/>
      <c r="H66" s="504"/>
      <c r="I66" s="504"/>
      <c r="J66" s="504"/>
      <c r="K66" s="504"/>
      <c r="L66" s="504"/>
      <c r="M66" s="504"/>
      <c r="N66" s="474"/>
      <c r="O66" s="475"/>
      <c r="P66" s="475"/>
      <c r="Q66" s="475"/>
      <c r="R66" s="477"/>
      <c r="S66" s="416"/>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row>
    <row r="67" spans="2:47" ht="15" customHeight="1" x14ac:dyDescent="0.25">
      <c r="B67" s="414"/>
      <c r="C67" s="511" t="s">
        <v>314</v>
      </c>
      <c r="D67" s="512"/>
      <c r="E67" s="512"/>
      <c r="F67" s="512"/>
      <c r="G67" s="484"/>
      <c r="H67" s="484"/>
      <c r="I67" s="484"/>
      <c r="J67" s="484"/>
      <c r="K67" s="484"/>
      <c r="L67" s="484"/>
      <c r="M67" s="484"/>
      <c r="N67" s="485"/>
      <c r="O67" s="486"/>
      <c r="P67" s="486"/>
      <c r="Q67" s="486"/>
      <c r="R67" s="488"/>
      <c r="S67" s="416"/>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R67" s="412"/>
      <c r="AS67" s="412"/>
      <c r="AT67" s="412"/>
      <c r="AU67" s="412"/>
    </row>
    <row r="68" spans="2:47" ht="15" customHeight="1" x14ac:dyDescent="0.25">
      <c r="B68" s="414"/>
      <c r="C68" s="482" t="s">
        <v>315</v>
      </c>
      <c r="D68" s="483"/>
      <c r="E68" s="483"/>
      <c r="F68" s="483"/>
      <c r="G68" s="484"/>
      <c r="H68" s="484"/>
      <c r="I68" s="484"/>
      <c r="J68" s="484"/>
      <c r="K68" s="484"/>
      <c r="L68" s="484"/>
      <c r="M68" s="484"/>
      <c r="N68" s="485"/>
      <c r="O68" s="486"/>
      <c r="P68" s="486"/>
      <c r="Q68" s="486"/>
      <c r="R68" s="488"/>
      <c r="S68" s="416"/>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row>
    <row r="69" spans="2:47" ht="15.75" customHeight="1" thickBot="1" x14ac:dyDescent="0.3">
      <c r="B69" s="414"/>
      <c r="C69" s="505" t="s">
        <v>316</v>
      </c>
      <c r="D69" s="506"/>
      <c r="E69" s="506"/>
      <c r="F69" s="506"/>
      <c r="G69" s="507"/>
      <c r="H69" s="507"/>
      <c r="I69" s="507"/>
      <c r="J69" s="507"/>
      <c r="K69" s="507"/>
      <c r="L69" s="507"/>
      <c r="M69" s="507"/>
      <c r="N69" s="508"/>
      <c r="O69" s="509"/>
      <c r="P69" s="509"/>
      <c r="Q69" s="509"/>
      <c r="R69" s="510"/>
      <c r="S69" s="416"/>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row>
    <row r="70" spans="2:47" ht="7.5" customHeight="1" thickBot="1" x14ac:dyDescent="0.3">
      <c r="B70" s="414"/>
      <c r="C70" s="451"/>
      <c r="D70" s="451"/>
      <c r="E70" s="451"/>
      <c r="F70" s="451"/>
      <c r="G70" s="452"/>
      <c r="H70" s="452"/>
      <c r="I70" s="452"/>
      <c r="J70" s="452"/>
      <c r="K70" s="452"/>
      <c r="L70" s="452"/>
      <c r="M70" s="452"/>
      <c r="N70" s="452"/>
      <c r="O70" s="452"/>
      <c r="P70" s="453"/>
      <c r="Q70" s="453"/>
      <c r="R70" s="453"/>
      <c r="S70" s="416"/>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row>
    <row r="71" spans="2:47" ht="15" x14ac:dyDescent="0.25">
      <c r="B71" s="414"/>
      <c r="C71" s="577" t="s">
        <v>317</v>
      </c>
      <c r="D71" s="578"/>
      <c r="E71" s="578"/>
      <c r="F71" s="578"/>
      <c r="G71" s="579"/>
      <c r="H71" s="580"/>
      <c r="I71" s="581"/>
      <c r="J71" s="579"/>
      <c r="K71" s="580"/>
      <c r="L71" s="580"/>
      <c r="M71" s="582"/>
      <c r="N71" s="452"/>
      <c r="O71" s="452"/>
      <c r="P71" s="453"/>
      <c r="Q71" s="453"/>
      <c r="R71" s="453"/>
      <c r="S71" s="416"/>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c r="AT71" s="412"/>
      <c r="AU71" s="412"/>
    </row>
    <row r="72" spans="2:47" ht="15.75" thickBot="1" x14ac:dyDescent="0.3">
      <c r="B72" s="414"/>
      <c r="C72" s="573" t="s">
        <v>318</v>
      </c>
      <c r="D72" s="574"/>
      <c r="E72" s="574"/>
      <c r="F72" s="574"/>
      <c r="G72" s="575"/>
      <c r="H72" s="575"/>
      <c r="I72" s="575"/>
      <c r="J72" s="575"/>
      <c r="K72" s="575"/>
      <c r="L72" s="575"/>
      <c r="M72" s="576"/>
      <c r="N72" s="452"/>
      <c r="O72" s="452"/>
      <c r="P72" s="453"/>
      <c r="Q72" s="453"/>
      <c r="R72" s="453"/>
      <c r="S72" s="416"/>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2"/>
      <c r="AU72" s="412"/>
    </row>
    <row r="73" spans="2:47" ht="9" customHeight="1" thickBot="1" x14ac:dyDescent="0.3">
      <c r="B73" s="414"/>
      <c r="C73" s="415"/>
      <c r="D73" s="415"/>
      <c r="E73" s="415"/>
      <c r="F73" s="415"/>
      <c r="G73" s="415"/>
      <c r="H73" s="415"/>
      <c r="I73" s="415"/>
      <c r="J73" s="415"/>
      <c r="K73" s="415"/>
      <c r="L73" s="415"/>
      <c r="M73" s="415"/>
      <c r="N73" s="415"/>
      <c r="O73" s="415"/>
      <c r="P73" s="415"/>
      <c r="Q73" s="415"/>
      <c r="R73" s="415"/>
      <c r="S73" s="416"/>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2"/>
      <c r="AR73" s="412"/>
      <c r="AS73" s="412"/>
      <c r="AT73" s="412"/>
      <c r="AU73" s="412"/>
    </row>
    <row r="74" spans="2:47" ht="15.75" thickBot="1" x14ac:dyDescent="0.3">
      <c r="B74" s="414"/>
      <c r="C74" s="489" t="s">
        <v>363</v>
      </c>
      <c r="D74" s="490"/>
      <c r="E74" s="490"/>
      <c r="F74" s="490"/>
      <c r="G74" s="490"/>
      <c r="H74" s="490"/>
      <c r="I74" s="490"/>
      <c r="J74" s="490"/>
      <c r="K74" s="490"/>
      <c r="L74" s="490"/>
      <c r="M74" s="490"/>
      <c r="N74" s="490"/>
      <c r="O74" s="490"/>
      <c r="P74" s="490"/>
      <c r="Q74" s="490"/>
      <c r="R74" s="491"/>
      <c r="S74" s="416"/>
      <c r="T74" s="412"/>
      <c r="U74" s="412"/>
      <c r="V74" s="412"/>
      <c r="W74" s="412"/>
      <c r="X74" s="412"/>
      <c r="Y74" s="412"/>
      <c r="Z74" s="412"/>
      <c r="AA74" s="412"/>
      <c r="AB74" s="412"/>
      <c r="AC74" s="412"/>
      <c r="AD74" s="412"/>
      <c r="AE74" s="412"/>
      <c r="AF74" s="412"/>
      <c r="AG74" s="412"/>
      <c r="AH74" s="412"/>
      <c r="AI74" s="412"/>
      <c r="AJ74" s="412"/>
      <c r="AK74" s="412"/>
      <c r="AL74" s="412"/>
      <c r="AM74" s="412"/>
      <c r="AN74" s="412"/>
      <c r="AO74" s="412"/>
      <c r="AP74" s="412"/>
      <c r="AQ74" s="412"/>
      <c r="AR74" s="412"/>
      <c r="AS74" s="412"/>
      <c r="AT74" s="412"/>
      <c r="AU74" s="412"/>
    </row>
    <row r="75" spans="2:47" ht="15" customHeight="1" x14ac:dyDescent="0.25">
      <c r="B75" s="414"/>
      <c r="C75" s="492" t="s">
        <v>319</v>
      </c>
      <c r="D75" s="493"/>
      <c r="E75" s="493"/>
      <c r="F75" s="494"/>
      <c r="G75" s="585" t="s">
        <v>320</v>
      </c>
      <c r="H75" s="493"/>
      <c r="I75" s="494"/>
      <c r="J75" s="503" t="s">
        <v>321</v>
      </c>
      <c r="K75" s="503"/>
      <c r="L75" s="503"/>
      <c r="M75" s="503"/>
      <c r="N75" s="498" t="s">
        <v>305</v>
      </c>
      <c r="O75" s="499"/>
      <c r="P75" s="499"/>
      <c r="Q75" s="499"/>
      <c r="R75" s="500"/>
      <c r="S75" s="416"/>
      <c r="T75" s="412"/>
      <c r="U75" s="412"/>
      <c r="V75" s="412"/>
      <c r="W75" s="412"/>
      <c r="X75" s="412"/>
      <c r="Y75" s="412"/>
      <c r="Z75" s="412"/>
      <c r="AA75" s="412"/>
      <c r="AB75" s="412"/>
      <c r="AC75" s="412"/>
      <c r="AD75" s="412"/>
      <c r="AE75" s="412"/>
      <c r="AF75" s="412"/>
      <c r="AG75" s="412"/>
      <c r="AH75" s="412"/>
      <c r="AI75" s="412"/>
      <c r="AJ75" s="412"/>
      <c r="AK75" s="412"/>
      <c r="AL75" s="412"/>
      <c r="AM75" s="412"/>
      <c r="AN75" s="412"/>
      <c r="AO75" s="412"/>
      <c r="AP75" s="412"/>
      <c r="AQ75" s="412"/>
      <c r="AR75" s="412"/>
      <c r="AS75" s="412"/>
      <c r="AT75" s="412"/>
      <c r="AU75" s="412"/>
    </row>
    <row r="76" spans="2:47" ht="15" customHeight="1" x14ac:dyDescent="0.25">
      <c r="B76" s="414"/>
      <c r="C76" s="495"/>
      <c r="D76" s="496"/>
      <c r="E76" s="496"/>
      <c r="F76" s="497"/>
      <c r="G76" s="515"/>
      <c r="H76" s="496"/>
      <c r="I76" s="497"/>
      <c r="J76" s="478" t="s">
        <v>322</v>
      </c>
      <c r="K76" s="478"/>
      <c r="L76" s="478"/>
      <c r="M76" s="454" t="s">
        <v>323</v>
      </c>
      <c r="N76" s="479" t="s">
        <v>324</v>
      </c>
      <c r="O76" s="480"/>
      <c r="P76" s="481"/>
      <c r="Q76" s="479" t="s">
        <v>325</v>
      </c>
      <c r="R76" s="501"/>
      <c r="S76" s="416"/>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c r="AP76" s="412"/>
      <c r="AQ76" s="412"/>
      <c r="AR76" s="412"/>
      <c r="AS76" s="412"/>
      <c r="AT76" s="412"/>
      <c r="AU76" s="412"/>
    </row>
    <row r="77" spans="2:47" ht="15" customHeight="1" x14ac:dyDescent="0.25">
      <c r="B77" s="414"/>
      <c r="C77" s="583"/>
      <c r="D77" s="584"/>
      <c r="E77" s="584"/>
      <c r="F77" s="584"/>
      <c r="G77" s="504"/>
      <c r="H77" s="504"/>
      <c r="I77" s="504"/>
      <c r="J77" s="455"/>
      <c r="K77" s="456"/>
      <c r="L77" s="457"/>
      <c r="M77" s="457"/>
      <c r="N77" s="474"/>
      <c r="O77" s="475"/>
      <c r="P77" s="476"/>
      <c r="Q77" s="474"/>
      <c r="R77" s="477"/>
      <c r="S77" s="416"/>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c r="AP77" s="412"/>
      <c r="AQ77" s="412"/>
      <c r="AR77" s="412"/>
      <c r="AS77" s="412"/>
      <c r="AT77" s="412"/>
      <c r="AU77" s="413" t="s">
        <v>326</v>
      </c>
    </row>
    <row r="78" spans="2:47" ht="15" customHeight="1" x14ac:dyDescent="0.25">
      <c r="B78" s="414"/>
      <c r="C78" s="482"/>
      <c r="D78" s="483"/>
      <c r="E78" s="483"/>
      <c r="F78" s="483"/>
      <c r="G78" s="484"/>
      <c r="H78" s="484"/>
      <c r="I78" s="484"/>
      <c r="J78" s="458"/>
      <c r="K78" s="459"/>
      <c r="L78" s="460"/>
      <c r="M78" s="460"/>
      <c r="N78" s="485"/>
      <c r="O78" s="486"/>
      <c r="P78" s="487"/>
      <c r="Q78" s="485"/>
      <c r="R78" s="488"/>
      <c r="S78" s="416"/>
      <c r="T78" s="412"/>
      <c r="U78" s="412"/>
      <c r="V78" s="412"/>
      <c r="W78" s="412"/>
      <c r="X78" s="412"/>
      <c r="Y78" s="412"/>
      <c r="Z78" s="412"/>
      <c r="AA78" s="412"/>
      <c r="AB78" s="412"/>
      <c r="AC78" s="412"/>
      <c r="AD78" s="412"/>
      <c r="AE78" s="412"/>
      <c r="AF78" s="412"/>
      <c r="AG78" s="412"/>
      <c r="AH78" s="412"/>
      <c r="AI78" s="412"/>
      <c r="AJ78" s="412"/>
      <c r="AK78" s="412"/>
      <c r="AL78" s="412"/>
      <c r="AM78" s="412"/>
      <c r="AN78" s="412"/>
      <c r="AO78" s="412"/>
      <c r="AP78" s="412"/>
      <c r="AQ78" s="412"/>
      <c r="AR78" s="412"/>
      <c r="AS78" s="412"/>
      <c r="AT78" s="412"/>
      <c r="AU78" s="413" t="s">
        <v>327</v>
      </c>
    </row>
    <row r="79" spans="2:47" ht="15" customHeight="1" x14ac:dyDescent="0.25">
      <c r="B79" s="414"/>
      <c r="C79" s="482"/>
      <c r="D79" s="483"/>
      <c r="E79" s="483"/>
      <c r="F79" s="483"/>
      <c r="G79" s="484"/>
      <c r="H79" s="484"/>
      <c r="I79" s="484"/>
      <c r="J79" s="458"/>
      <c r="K79" s="459"/>
      <c r="L79" s="460"/>
      <c r="M79" s="460"/>
      <c r="N79" s="485"/>
      <c r="O79" s="486"/>
      <c r="P79" s="487"/>
      <c r="Q79" s="485"/>
      <c r="R79" s="488"/>
      <c r="S79" s="416"/>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c r="AT79" s="412"/>
      <c r="AU79" s="413" t="s">
        <v>328</v>
      </c>
    </row>
    <row r="80" spans="2:47" ht="15.75" customHeight="1" thickBot="1" x14ac:dyDescent="0.3">
      <c r="B80" s="414"/>
      <c r="C80" s="505"/>
      <c r="D80" s="506"/>
      <c r="E80" s="506"/>
      <c r="F80" s="506"/>
      <c r="G80" s="507"/>
      <c r="H80" s="507"/>
      <c r="I80" s="507"/>
      <c r="J80" s="461"/>
      <c r="K80" s="462"/>
      <c r="L80" s="463"/>
      <c r="M80" s="463"/>
      <c r="N80" s="508"/>
      <c r="O80" s="509"/>
      <c r="P80" s="514"/>
      <c r="Q80" s="508"/>
      <c r="R80" s="510"/>
      <c r="S80" s="416"/>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2"/>
      <c r="AR80" s="412"/>
      <c r="AS80" s="412"/>
      <c r="AT80" s="412"/>
      <c r="AU80" s="413" t="s">
        <v>206</v>
      </c>
    </row>
    <row r="81" spans="2:19" ht="8.25" customHeight="1" thickBot="1" x14ac:dyDescent="0.3">
      <c r="B81" s="414"/>
      <c r="C81" s="415"/>
      <c r="D81" s="415"/>
      <c r="E81" s="415"/>
      <c r="F81" s="415"/>
      <c r="G81" s="415"/>
      <c r="H81" s="415"/>
      <c r="I81" s="415"/>
      <c r="J81" s="415"/>
      <c r="K81" s="415"/>
      <c r="L81" s="415"/>
      <c r="M81" s="415"/>
      <c r="N81" s="415"/>
      <c r="O81" s="415"/>
      <c r="P81" s="415"/>
      <c r="Q81" s="415"/>
      <c r="R81" s="415"/>
      <c r="S81" s="416"/>
    </row>
    <row r="82" spans="2:19" ht="13.5" customHeight="1" thickBot="1" x14ac:dyDescent="0.3">
      <c r="B82" s="414"/>
      <c r="C82" s="489" t="s">
        <v>329</v>
      </c>
      <c r="D82" s="490"/>
      <c r="E82" s="490"/>
      <c r="F82" s="490"/>
      <c r="G82" s="490"/>
      <c r="H82" s="490"/>
      <c r="I82" s="490"/>
      <c r="J82" s="490"/>
      <c r="K82" s="490"/>
      <c r="L82" s="490"/>
      <c r="M82" s="490"/>
      <c r="N82" s="490"/>
      <c r="O82" s="490"/>
      <c r="P82" s="490"/>
      <c r="Q82" s="490"/>
      <c r="R82" s="491"/>
      <c r="S82" s="416"/>
    </row>
    <row r="83" spans="2:19" ht="15" customHeight="1" x14ac:dyDescent="0.25">
      <c r="B83" s="414"/>
      <c r="C83" s="502" t="s">
        <v>305</v>
      </c>
      <c r="D83" s="503"/>
      <c r="E83" s="503"/>
      <c r="F83" s="503"/>
      <c r="G83" s="503" t="s">
        <v>320</v>
      </c>
      <c r="H83" s="503"/>
      <c r="I83" s="503"/>
      <c r="J83" s="503" t="s">
        <v>330</v>
      </c>
      <c r="K83" s="503"/>
      <c r="L83" s="503"/>
      <c r="M83" s="503"/>
      <c r="N83" s="586" t="s">
        <v>312</v>
      </c>
      <c r="O83" s="587"/>
      <c r="P83" s="587"/>
      <c r="Q83" s="587"/>
      <c r="R83" s="588"/>
      <c r="S83" s="416"/>
    </row>
    <row r="84" spans="2:19" ht="15" customHeight="1" x14ac:dyDescent="0.25">
      <c r="B84" s="414"/>
      <c r="C84" s="472" t="s">
        <v>331</v>
      </c>
      <c r="D84" s="473"/>
      <c r="E84" s="473"/>
      <c r="F84" s="473"/>
      <c r="G84" s="532"/>
      <c r="H84" s="532"/>
      <c r="I84" s="532"/>
      <c r="J84" s="504"/>
      <c r="K84" s="504"/>
      <c r="L84" s="504"/>
      <c r="M84" s="504"/>
      <c r="N84" s="589"/>
      <c r="O84" s="590"/>
      <c r="P84" s="590"/>
      <c r="Q84" s="590"/>
      <c r="R84" s="591"/>
      <c r="S84" s="416"/>
    </row>
    <row r="85" spans="2:19" ht="15" customHeight="1" x14ac:dyDescent="0.25">
      <c r="B85" s="414"/>
      <c r="C85" s="597" t="s">
        <v>332</v>
      </c>
      <c r="D85" s="598"/>
      <c r="E85" s="598"/>
      <c r="F85" s="598"/>
      <c r="G85" s="527"/>
      <c r="H85" s="527"/>
      <c r="I85" s="527"/>
      <c r="J85" s="484"/>
      <c r="K85" s="484"/>
      <c r="L85" s="484"/>
      <c r="M85" s="484"/>
      <c r="N85" s="592"/>
      <c r="O85" s="549"/>
      <c r="P85" s="549"/>
      <c r="Q85" s="549"/>
      <c r="R85" s="593"/>
      <c r="S85" s="416"/>
    </row>
    <row r="86" spans="2:19" ht="15" customHeight="1" x14ac:dyDescent="0.25">
      <c r="B86" s="414"/>
      <c r="C86" s="597" t="s">
        <v>333</v>
      </c>
      <c r="D86" s="598"/>
      <c r="E86" s="598"/>
      <c r="F86" s="598"/>
      <c r="G86" s="527"/>
      <c r="H86" s="527"/>
      <c r="I86" s="527"/>
      <c r="J86" s="484"/>
      <c r="K86" s="484"/>
      <c r="L86" s="484"/>
      <c r="M86" s="484"/>
      <c r="N86" s="592"/>
      <c r="O86" s="549"/>
      <c r="P86" s="549"/>
      <c r="Q86" s="549"/>
      <c r="R86" s="593"/>
      <c r="S86" s="416"/>
    </row>
    <row r="87" spans="2:19" ht="15" customHeight="1" x14ac:dyDescent="0.25">
      <c r="B87" s="414"/>
      <c r="C87" s="597" t="s">
        <v>334</v>
      </c>
      <c r="D87" s="598"/>
      <c r="E87" s="598"/>
      <c r="F87" s="598"/>
      <c r="G87" s="527"/>
      <c r="H87" s="527"/>
      <c r="I87" s="527"/>
      <c r="J87" s="484"/>
      <c r="K87" s="484"/>
      <c r="L87" s="484"/>
      <c r="M87" s="484"/>
      <c r="N87" s="592"/>
      <c r="O87" s="549"/>
      <c r="P87" s="549"/>
      <c r="Q87" s="549"/>
      <c r="R87" s="593"/>
      <c r="S87" s="416"/>
    </row>
    <row r="88" spans="2:19" ht="15.75" customHeight="1" thickBot="1" x14ac:dyDescent="0.3">
      <c r="B88" s="414"/>
      <c r="C88" s="599" t="s">
        <v>335</v>
      </c>
      <c r="D88" s="600"/>
      <c r="E88" s="600"/>
      <c r="F88" s="600"/>
      <c r="G88" s="569"/>
      <c r="H88" s="569"/>
      <c r="I88" s="569"/>
      <c r="J88" s="507"/>
      <c r="K88" s="507"/>
      <c r="L88" s="507"/>
      <c r="M88" s="507"/>
      <c r="N88" s="594"/>
      <c r="O88" s="595"/>
      <c r="P88" s="595"/>
      <c r="Q88" s="595"/>
      <c r="R88" s="596"/>
      <c r="S88" s="416"/>
    </row>
    <row r="89" spans="2:19" ht="9" customHeight="1" thickBot="1" x14ac:dyDescent="0.3">
      <c r="B89" s="414"/>
      <c r="C89" s="415"/>
      <c r="D89" s="415"/>
      <c r="E89" s="415"/>
      <c r="F89" s="415"/>
      <c r="G89" s="415"/>
      <c r="H89" s="415"/>
      <c r="I89" s="415"/>
      <c r="J89" s="415"/>
      <c r="K89" s="415"/>
      <c r="L89" s="415"/>
      <c r="M89" s="415"/>
      <c r="N89" s="415"/>
      <c r="O89" s="415"/>
      <c r="P89" s="415"/>
      <c r="Q89" s="415"/>
      <c r="R89" s="415"/>
      <c r="S89" s="416"/>
    </row>
    <row r="90" spans="2:19" ht="13.5" customHeight="1" thickBot="1" x14ac:dyDescent="0.3">
      <c r="B90" s="414"/>
      <c r="C90" s="489" t="s">
        <v>336</v>
      </c>
      <c r="D90" s="490"/>
      <c r="E90" s="490"/>
      <c r="F90" s="490"/>
      <c r="G90" s="490"/>
      <c r="H90" s="490"/>
      <c r="I90" s="490"/>
      <c r="J90" s="490"/>
      <c r="K90" s="490"/>
      <c r="L90" s="490"/>
      <c r="M90" s="490"/>
      <c r="N90" s="490"/>
      <c r="O90" s="490"/>
      <c r="P90" s="490"/>
      <c r="Q90" s="490"/>
      <c r="R90" s="491"/>
      <c r="S90" s="416"/>
    </row>
    <row r="91" spans="2:19" ht="12.75" customHeight="1" x14ac:dyDescent="0.25">
      <c r="B91" s="414"/>
      <c r="C91" s="492" t="s">
        <v>337</v>
      </c>
      <c r="D91" s="493"/>
      <c r="E91" s="493"/>
      <c r="F91" s="494"/>
      <c r="G91" s="498" t="s">
        <v>338</v>
      </c>
      <c r="H91" s="499"/>
      <c r="I91" s="499"/>
      <c r="J91" s="499"/>
      <c r="K91" s="499"/>
      <c r="L91" s="499"/>
      <c r="M91" s="499"/>
      <c r="N91" s="499"/>
      <c r="O91" s="499"/>
      <c r="P91" s="499"/>
      <c r="Q91" s="499"/>
      <c r="R91" s="500"/>
      <c r="S91" s="416"/>
    </row>
    <row r="92" spans="2:19" ht="12.75" customHeight="1" x14ac:dyDescent="0.25">
      <c r="B92" s="414"/>
      <c r="C92" s="495"/>
      <c r="D92" s="496"/>
      <c r="E92" s="496"/>
      <c r="F92" s="497"/>
      <c r="G92" s="479" t="s">
        <v>5</v>
      </c>
      <c r="H92" s="480"/>
      <c r="I92" s="479" t="s">
        <v>339</v>
      </c>
      <c r="J92" s="480"/>
      <c r="K92" s="480"/>
      <c r="L92" s="480"/>
      <c r="M92" s="481"/>
      <c r="N92" s="479" t="s">
        <v>305</v>
      </c>
      <c r="O92" s="481"/>
      <c r="P92" s="479" t="s">
        <v>340</v>
      </c>
      <c r="Q92" s="480"/>
      <c r="R92" s="501"/>
      <c r="S92" s="416"/>
    </row>
    <row r="93" spans="2:19" ht="15" customHeight="1" x14ac:dyDescent="0.25">
      <c r="B93" s="414"/>
      <c r="C93" s="472" t="s">
        <v>341</v>
      </c>
      <c r="D93" s="473"/>
      <c r="E93" s="473"/>
      <c r="F93" s="473"/>
      <c r="G93" s="474"/>
      <c r="H93" s="475"/>
      <c r="I93" s="474"/>
      <c r="J93" s="475"/>
      <c r="K93" s="475"/>
      <c r="L93" s="475"/>
      <c r="M93" s="476"/>
      <c r="N93" s="474"/>
      <c r="O93" s="476"/>
      <c r="P93" s="474"/>
      <c r="Q93" s="475"/>
      <c r="R93" s="477"/>
      <c r="S93" s="416"/>
    </row>
    <row r="94" spans="2:19" ht="15.75" customHeight="1" thickBot="1" x14ac:dyDescent="0.3">
      <c r="B94" s="414"/>
      <c r="C94" s="599" t="s">
        <v>342</v>
      </c>
      <c r="D94" s="600"/>
      <c r="E94" s="600"/>
      <c r="F94" s="600"/>
      <c r="G94" s="508"/>
      <c r="H94" s="509"/>
      <c r="I94" s="594"/>
      <c r="J94" s="595"/>
      <c r="K94" s="595"/>
      <c r="L94" s="595"/>
      <c r="M94" s="614"/>
      <c r="N94" s="508"/>
      <c r="O94" s="514"/>
      <c r="P94" s="508"/>
      <c r="Q94" s="509"/>
      <c r="R94" s="510"/>
      <c r="S94" s="416"/>
    </row>
    <row r="95" spans="2:19" ht="13.5" thickBot="1" x14ac:dyDescent="0.3">
      <c r="B95" s="414"/>
      <c r="C95" s="415"/>
      <c r="D95" s="415"/>
      <c r="E95" s="415"/>
      <c r="F95" s="415"/>
      <c r="G95" s="415"/>
      <c r="H95" s="415"/>
      <c r="I95" s="415"/>
      <c r="J95" s="415"/>
      <c r="K95" s="415"/>
      <c r="L95" s="415"/>
      <c r="M95" s="415"/>
      <c r="N95" s="415"/>
      <c r="O95" s="415"/>
      <c r="P95" s="415"/>
      <c r="Q95" s="415"/>
      <c r="R95" s="415"/>
      <c r="S95" s="416"/>
    </row>
    <row r="96" spans="2:19" ht="13.5" customHeight="1" thickBot="1" x14ac:dyDescent="0.3">
      <c r="B96" s="414"/>
      <c r="C96" s="489" t="s">
        <v>343</v>
      </c>
      <c r="D96" s="490"/>
      <c r="E96" s="490"/>
      <c r="F96" s="490"/>
      <c r="G96" s="490"/>
      <c r="H96" s="490"/>
      <c r="I96" s="490"/>
      <c r="J96" s="490"/>
      <c r="K96" s="490"/>
      <c r="L96" s="490"/>
      <c r="M96" s="490"/>
      <c r="N96" s="490"/>
      <c r="O96" s="490"/>
      <c r="P96" s="490"/>
      <c r="Q96" s="490"/>
      <c r="R96" s="491"/>
      <c r="S96" s="416"/>
    </row>
    <row r="97" spans="2:19" x14ac:dyDescent="0.25">
      <c r="B97" s="414"/>
      <c r="C97" s="601"/>
      <c r="D97" s="602"/>
      <c r="E97" s="602"/>
      <c r="F97" s="602"/>
      <c r="G97" s="602"/>
      <c r="H97" s="602"/>
      <c r="I97" s="602"/>
      <c r="J97" s="602"/>
      <c r="K97" s="602"/>
      <c r="L97" s="602"/>
      <c r="M97" s="602"/>
      <c r="N97" s="602"/>
      <c r="O97" s="602"/>
      <c r="P97" s="602"/>
      <c r="Q97" s="602"/>
      <c r="R97" s="603"/>
      <c r="S97" s="416"/>
    </row>
    <row r="98" spans="2:19" x14ac:dyDescent="0.25">
      <c r="B98" s="414"/>
      <c r="C98" s="601"/>
      <c r="D98" s="602"/>
      <c r="E98" s="602"/>
      <c r="F98" s="602"/>
      <c r="G98" s="602"/>
      <c r="H98" s="602"/>
      <c r="I98" s="602"/>
      <c r="J98" s="602"/>
      <c r="K98" s="602"/>
      <c r="L98" s="602"/>
      <c r="M98" s="602"/>
      <c r="N98" s="602"/>
      <c r="O98" s="602"/>
      <c r="P98" s="602"/>
      <c r="Q98" s="602"/>
      <c r="R98" s="603"/>
      <c r="S98" s="416"/>
    </row>
    <row r="99" spans="2:19" ht="15.75" customHeight="1" x14ac:dyDescent="0.25">
      <c r="B99" s="414"/>
      <c r="C99" s="601"/>
      <c r="D99" s="602"/>
      <c r="E99" s="602"/>
      <c r="F99" s="602"/>
      <c r="G99" s="602"/>
      <c r="H99" s="602"/>
      <c r="I99" s="602"/>
      <c r="J99" s="602"/>
      <c r="K99" s="602"/>
      <c r="L99" s="602"/>
      <c r="M99" s="602"/>
      <c r="N99" s="602"/>
      <c r="O99" s="602"/>
      <c r="P99" s="602"/>
      <c r="Q99" s="602"/>
      <c r="R99" s="603"/>
      <c r="S99" s="416"/>
    </row>
    <row r="100" spans="2:19" ht="9" customHeight="1" x14ac:dyDescent="0.25">
      <c r="B100" s="414"/>
      <c r="C100" s="601"/>
      <c r="D100" s="602"/>
      <c r="E100" s="602"/>
      <c r="F100" s="602"/>
      <c r="G100" s="602"/>
      <c r="H100" s="602"/>
      <c r="I100" s="602"/>
      <c r="J100" s="602"/>
      <c r="K100" s="602"/>
      <c r="L100" s="602"/>
      <c r="M100" s="602"/>
      <c r="N100" s="602"/>
      <c r="O100" s="602"/>
      <c r="P100" s="602"/>
      <c r="Q100" s="602"/>
      <c r="R100" s="603"/>
      <c r="S100" s="416"/>
    </row>
    <row r="101" spans="2:19" ht="13.5" thickBot="1" x14ac:dyDescent="0.3">
      <c r="B101" s="414"/>
      <c r="C101" s="604"/>
      <c r="D101" s="605"/>
      <c r="E101" s="605"/>
      <c r="F101" s="605"/>
      <c r="G101" s="605"/>
      <c r="H101" s="605"/>
      <c r="I101" s="605"/>
      <c r="J101" s="605"/>
      <c r="K101" s="605"/>
      <c r="L101" s="605"/>
      <c r="M101" s="605"/>
      <c r="N101" s="605"/>
      <c r="O101" s="605"/>
      <c r="P101" s="605"/>
      <c r="Q101" s="605"/>
      <c r="R101" s="606"/>
      <c r="S101" s="416"/>
    </row>
    <row r="102" spans="2:19" ht="13.5" thickBot="1" x14ac:dyDescent="0.3">
      <c r="B102" s="414"/>
      <c r="C102" s="471"/>
      <c r="D102" s="471"/>
      <c r="E102" s="471"/>
      <c r="F102" s="471"/>
      <c r="G102" s="471"/>
      <c r="H102" s="471"/>
      <c r="I102" s="471"/>
      <c r="J102" s="471"/>
      <c r="K102" s="471"/>
      <c r="L102" s="471"/>
      <c r="M102" s="471"/>
      <c r="N102" s="471"/>
      <c r="O102" s="471"/>
      <c r="P102" s="471"/>
      <c r="Q102" s="471"/>
      <c r="R102" s="471"/>
      <c r="S102" s="416"/>
    </row>
    <row r="103" spans="2:19" ht="13.5" thickBot="1" x14ac:dyDescent="0.3">
      <c r="B103" s="414"/>
      <c r="C103" s="489" t="s">
        <v>348</v>
      </c>
      <c r="D103" s="490"/>
      <c r="E103" s="490"/>
      <c r="F103" s="490"/>
      <c r="G103" s="490"/>
      <c r="H103" s="490"/>
      <c r="I103" s="490"/>
      <c r="J103" s="490"/>
      <c r="K103" s="490"/>
      <c r="L103" s="490"/>
      <c r="M103" s="490"/>
      <c r="N103" s="490"/>
      <c r="O103" s="490"/>
      <c r="P103" s="490"/>
      <c r="Q103" s="490"/>
      <c r="R103" s="491"/>
      <c r="S103" s="416"/>
    </row>
    <row r="104" spans="2:19" x14ac:dyDescent="0.25">
      <c r="B104" s="414"/>
      <c r="C104" s="611"/>
      <c r="D104" s="612"/>
      <c r="E104" s="612"/>
      <c r="F104" s="612"/>
      <c r="G104" s="612"/>
      <c r="H104" s="612"/>
      <c r="I104" s="612"/>
      <c r="J104" s="612"/>
      <c r="K104" s="612"/>
      <c r="L104" s="612"/>
      <c r="M104" s="612"/>
      <c r="N104" s="612"/>
      <c r="O104" s="612"/>
      <c r="P104" s="612"/>
      <c r="Q104" s="612"/>
      <c r="R104" s="613"/>
      <c r="S104" s="416"/>
    </row>
    <row r="105" spans="2:19" ht="13.5" thickBot="1" x14ac:dyDescent="0.3">
      <c r="B105" s="414"/>
      <c r="C105" s="604"/>
      <c r="D105" s="605"/>
      <c r="E105" s="605"/>
      <c r="F105" s="605"/>
      <c r="G105" s="605"/>
      <c r="H105" s="605"/>
      <c r="I105" s="605"/>
      <c r="J105" s="605"/>
      <c r="K105" s="605"/>
      <c r="L105" s="605"/>
      <c r="M105" s="605"/>
      <c r="N105" s="605"/>
      <c r="O105" s="605"/>
      <c r="P105" s="605"/>
      <c r="Q105" s="605"/>
      <c r="R105" s="606"/>
      <c r="S105" s="416"/>
    </row>
    <row r="106" spans="2:19" ht="13.5" thickBot="1" x14ac:dyDescent="0.3">
      <c r="B106" s="414"/>
      <c r="C106" s="471"/>
      <c r="D106" s="471"/>
      <c r="E106" s="471"/>
      <c r="F106" s="471"/>
      <c r="G106" s="471"/>
      <c r="H106" s="471"/>
      <c r="I106" s="471"/>
      <c r="J106" s="471"/>
      <c r="K106" s="471"/>
      <c r="L106" s="471"/>
      <c r="M106" s="471"/>
      <c r="N106" s="471"/>
      <c r="O106" s="471"/>
      <c r="P106" s="471"/>
      <c r="Q106" s="471"/>
      <c r="R106" s="471"/>
      <c r="S106" s="416"/>
    </row>
    <row r="107" spans="2:19" ht="12" customHeight="1" thickBot="1" x14ac:dyDescent="0.3">
      <c r="B107" s="414"/>
      <c r="C107" s="489" t="s">
        <v>349</v>
      </c>
      <c r="D107" s="490"/>
      <c r="E107" s="490"/>
      <c r="F107" s="490"/>
      <c r="G107" s="490"/>
      <c r="H107" s="490"/>
      <c r="I107" s="490"/>
      <c r="J107" s="490"/>
      <c r="K107" s="490"/>
      <c r="L107" s="490"/>
      <c r="M107" s="490"/>
      <c r="N107" s="490"/>
      <c r="O107" s="490"/>
      <c r="P107" s="490"/>
      <c r="Q107" s="490"/>
      <c r="R107" s="491"/>
      <c r="S107" s="416"/>
    </row>
    <row r="108" spans="2:19" x14ac:dyDescent="0.25">
      <c r="B108" s="414"/>
      <c r="C108" s="611"/>
      <c r="D108" s="612"/>
      <c r="E108" s="612"/>
      <c r="F108" s="612"/>
      <c r="G108" s="612"/>
      <c r="H108" s="612"/>
      <c r="I108" s="612"/>
      <c r="J108" s="612"/>
      <c r="K108" s="612"/>
      <c r="L108" s="612"/>
      <c r="M108" s="612"/>
      <c r="N108" s="612"/>
      <c r="O108" s="612"/>
      <c r="P108" s="612"/>
      <c r="Q108" s="612"/>
      <c r="R108" s="613"/>
      <c r="S108" s="416"/>
    </row>
    <row r="109" spans="2:19" ht="13.5" thickBot="1" x14ac:dyDescent="0.3">
      <c r="B109" s="414"/>
      <c r="C109" s="604"/>
      <c r="D109" s="605"/>
      <c r="E109" s="605"/>
      <c r="F109" s="605"/>
      <c r="G109" s="605"/>
      <c r="H109" s="605"/>
      <c r="I109" s="605"/>
      <c r="J109" s="605"/>
      <c r="K109" s="605"/>
      <c r="L109" s="605"/>
      <c r="M109" s="605"/>
      <c r="N109" s="605"/>
      <c r="O109" s="605"/>
      <c r="P109" s="605"/>
      <c r="Q109" s="605"/>
      <c r="R109" s="606"/>
      <c r="S109" s="416"/>
    </row>
    <row r="110" spans="2:19" ht="13.5" thickBot="1" x14ac:dyDescent="0.3">
      <c r="B110" s="414"/>
      <c r="C110" s="415"/>
      <c r="D110" s="415"/>
      <c r="E110" s="415"/>
      <c r="F110" s="415"/>
      <c r="G110" s="415"/>
      <c r="H110" s="415"/>
      <c r="I110" s="415"/>
      <c r="J110" s="415"/>
      <c r="K110" s="415"/>
      <c r="L110" s="415"/>
      <c r="M110" s="415"/>
      <c r="N110" s="415"/>
      <c r="O110" s="415"/>
      <c r="P110" s="415"/>
      <c r="Q110" s="415"/>
      <c r="R110" s="415"/>
      <c r="S110" s="416"/>
    </row>
    <row r="111" spans="2:19" x14ac:dyDescent="0.25">
      <c r="B111" s="414"/>
      <c r="C111" s="417" t="s">
        <v>344</v>
      </c>
      <c r="D111" s="464"/>
      <c r="E111" s="464"/>
      <c r="F111" s="464"/>
      <c r="G111" s="464"/>
      <c r="H111" s="464"/>
      <c r="I111" s="464"/>
      <c r="J111" s="464"/>
      <c r="K111" s="464"/>
      <c r="L111" s="464"/>
      <c r="M111" s="464"/>
      <c r="N111" s="464"/>
      <c r="O111" s="464"/>
      <c r="P111" s="464"/>
      <c r="Q111" s="464"/>
      <c r="R111" s="465"/>
      <c r="S111" s="416"/>
    </row>
    <row r="112" spans="2:19" x14ac:dyDescent="0.25">
      <c r="B112" s="414"/>
      <c r="C112" s="607"/>
      <c r="D112" s="608"/>
      <c r="E112" s="608"/>
      <c r="F112" s="608"/>
      <c r="G112" s="608"/>
      <c r="H112" s="415"/>
      <c r="I112" s="415"/>
      <c r="J112" s="415"/>
      <c r="K112" s="415"/>
      <c r="L112" s="415"/>
      <c r="M112" s="415"/>
      <c r="N112" s="415"/>
      <c r="O112" s="415"/>
      <c r="P112" s="415"/>
      <c r="Q112" s="415"/>
      <c r="R112" s="416"/>
      <c r="S112" s="416"/>
    </row>
    <row r="113" spans="2:19" ht="15.75" customHeight="1" x14ac:dyDescent="0.25">
      <c r="B113" s="414"/>
      <c r="C113" s="414"/>
      <c r="D113" s="415"/>
      <c r="E113" s="415"/>
      <c r="F113" s="415"/>
      <c r="G113" s="415"/>
      <c r="H113" s="415"/>
      <c r="I113" s="415"/>
      <c r="J113" s="415"/>
      <c r="K113" s="415"/>
      <c r="L113" s="415"/>
      <c r="M113" s="415"/>
      <c r="N113" s="415"/>
      <c r="O113" s="415"/>
      <c r="P113" s="415"/>
      <c r="Q113" s="415"/>
      <c r="R113" s="416"/>
      <c r="S113" s="416"/>
    </row>
    <row r="114" spans="2:19" ht="10.5" customHeight="1" x14ac:dyDescent="0.25">
      <c r="B114" s="414"/>
      <c r="C114" s="414"/>
      <c r="D114" s="415"/>
      <c r="E114" s="415"/>
      <c r="F114" s="415"/>
      <c r="G114" s="415"/>
      <c r="H114" s="415"/>
      <c r="I114" s="415"/>
      <c r="J114" s="415"/>
      <c r="K114" s="415"/>
      <c r="L114" s="415"/>
      <c r="M114" s="415"/>
      <c r="N114" s="415"/>
      <c r="O114" s="415"/>
      <c r="P114" s="415"/>
      <c r="Q114" s="415"/>
      <c r="R114" s="416"/>
      <c r="S114" s="416"/>
    </row>
    <row r="115" spans="2:19" x14ac:dyDescent="0.25">
      <c r="B115" s="414"/>
      <c r="C115" s="466"/>
      <c r="D115" s="467"/>
      <c r="E115" s="467"/>
      <c r="F115" s="467"/>
      <c r="G115" s="415"/>
      <c r="H115" s="415"/>
      <c r="I115" s="415"/>
      <c r="J115" s="415"/>
      <c r="K115" s="415"/>
      <c r="L115" s="415"/>
      <c r="M115" s="467"/>
      <c r="N115" s="467"/>
      <c r="O115" s="467"/>
      <c r="P115" s="467"/>
      <c r="Q115" s="467"/>
      <c r="R115" s="416"/>
      <c r="S115" s="416"/>
    </row>
    <row r="116" spans="2:19" ht="13.5" thickBot="1" x14ac:dyDescent="0.3">
      <c r="B116" s="414"/>
      <c r="C116" s="609" t="s">
        <v>345</v>
      </c>
      <c r="D116" s="610"/>
      <c r="E116" s="610"/>
      <c r="F116" s="610"/>
      <c r="G116" s="425"/>
      <c r="H116" s="425"/>
      <c r="I116" s="425"/>
      <c r="J116" s="425"/>
      <c r="K116" s="425"/>
      <c r="L116" s="425"/>
      <c r="M116" s="610" t="s">
        <v>346</v>
      </c>
      <c r="N116" s="610"/>
      <c r="O116" s="610"/>
      <c r="P116" s="610"/>
      <c r="Q116" s="610"/>
      <c r="R116" s="468"/>
      <c r="S116" s="416"/>
    </row>
    <row r="117" spans="2:19" ht="13.5" thickBot="1" x14ac:dyDescent="0.3">
      <c r="B117" s="469"/>
      <c r="C117" s="439"/>
      <c r="D117" s="439"/>
      <c r="E117" s="439"/>
      <c r="F117" s="439"/>
      <c r="G117" s="439"/>
      <c r="H117" s="439"/>
      <c r="I117" s="439"/>
      <c r="J117" s="439"/>
      <c r="K117" s="439"/>
      <c r="L117" s="439"/>
      <c r="M117" s="439"/>
      <c r="N117" s="439"/>
      <c r="O117" s="439"/>
      <c r="P117" s="439"/>
      <c r="Q117" s="439"/>
      <c r="R117" s="439"/>
      <c r="S117" s="470"/>
    </row>
    <row r="121" spans="2:19" ht="15" x14ac:dyDescent="0.25">
      <c r="B121" s="412"/>
      <c r="C121" s="412"/>
      <c r="D121" s="412"/>
      <c r="E121" s="412"/>
      <c r="F121" s="412"/>
      <c r="G121" s="412"/>
      <c r="H121" s="412"/>
      <c r="I121" s="412"/>
      <c r="J121" s="412"/>
      <c r="K121" s="412"/>
      <c r="L121" s="412"/>
      <c r="M121" s="412"/>
      <c r="N121" s="412"/>
      <c r="O121" s="412"/>
      <c r="P121" s="412"/>
      <c r="Q121" s="412"/>
      <c r="R121" s="412"/>
      <c r="S121" s="412"/>
    </row>
    <row r="122" spans="2:19" ht="15" x14ac:dyDescent="0.25">
      <c r="B122" s="412"/>
      <c r="C122" s="412"/>
      <c r="D122" s="412"/>
      <c r="E122" s="412"/>
      <c r="F122" s="412"/>
      <c r="G122" s="412"/>
      <c r="H122" s="412"/>
      <c r="I122" s="412"/>
      <c r="J122" s="412"/>
      <c r="K122" s="412"/>
      <c r="L122" s="412"/>
      <c r="M122" s="412"/>
      <c r="N122" s="412"/>
      <c r="O122" s="412"/>
      <c r="P122" s="412"/>
      <c r="Q122" s="412"/>
      <c r="R122" s="412"/>
      <c r="S122" s="412"/>
    </row>
  </sheetData>
  <mergeCells count="248">
    <mergeCell ref="P94:R94"/>
    <mergeCell ref="C96:R96"/>
    <mergeCell ref="C97:R101"/>
    <mergeCell ref="C112:G112"/>
    <mergeCell ref="C116:F116"/>
    <mergeCell ref="M116:Q116"/>
    <mergeCell ref="C103:R103"/>
    <mergeCell ref="C104:R105"/>
    <mergeCell ref="C107:R107"/>
    <mergeCell ref="C108:R109"/>
    <mergeCell ref="C94:F94"/>
    <mergeCell ref="G94:H94"/>
    <mergeCell ref="I94:M94"/>
    <mergeCell ref="N94:O94"/>
    <mergeCell ref="N83:R83"/>
    <mergeCell ref="C84:F84"/>
    <mergeCell ref="G84:I84"/>
    <mergeCell ref="J84:M84"/>
    <mergeCell ref="N84:R88"/>
    <mergeCell ref="C85:F85"/>
    <mergeCell ref="C88:F88"/>
    <mergeCell ref="G88:I88"/>
    <mergeCell ref="J88:M88"/>
    <mergeCell ref="G85:I85"/>
    <mergeCell ref="J85:M85"/>
    <mergeCell ref="C86:F86"/>
    <mergeCell ref="G86:I86"/>
    <mergeCell ref="J86:M86"/>
    <mergeCell ref="C87:F87"/>
    <mergeCell ref="C72:F72"/>
    <mergeCell ref="G72:I72"/>
    <mergeCell ref="J72:M72"/>
    <mergeCell ref="C71:F71"/>
    <mergeCell ref="G71:I71"/>
    <mergeCell ref="J71:M71"/>
    <mergeCell ref="Q80:R80"/>
    <mergeCell ref="Q76:R76"/>
    <mergeCell ref="C77:F77"/>
    <mergeCell ref="G77:I77"/>
    <mergeCell ref="N77:P77"/>
    <mergeCell ref="Q77:R77"/>
    <mergeCell ref="C78:F78"/>
    <mergeCell ref="G78:I78"/>
    <mergeCell ref="N78:P78"/>
    <mergeCell ref="Q78:R78"/>
    <mergeCell ref="C80:F80"/>
    <mergeCell ref="G80:I80"/>
    <mergeCell ref="N80:P80"/>
    <mergeCell ref="C74:R74"/>
    <mergeCell ref="C75:F76"/>
    <mergeCell ref="G75:I76"/>
    <mergeCell ref="J75:M75"/>
    <mergeCell ref="N75:R75"/>
    <mergeCell ref="C59:F59"/>
    <mergeCell ref="G59:I59"/>
    <mergeCell ref="J59:M59"/>
    <mergeCell ref="N59:R59"/>
    <mergeCell ref="C60:F60"/>
    <mergeCell ref="G60:I60"/>
    <mergeCell ref="J60:M60"/>
    <mergeCell ref="N60:R60"/>
    <mergeCell ref="C64:R64"/>
    <mergeCell ref="C61:F61"/>
    <mergeCell ref="G61:I61"/>
    <mergeCell ref="J61:M61"/>
    <mergeCell ref="N61:R61"/>
    <mergeCell ref="C62:F62"/>
    <mergeCell ref="G62:I62"/>
    <mergeCell ref="J62:M62"/>
    <mergeCell ref="N62:R62"/>
    <mergeCell ref="C31:G31"/>
    <mergeCell ref="H31:J31"/>
    <mergeCell ref="K31:L31"/>
    <mergeCell ref="N31:R31"/>
    <mergeCell ref="N54:R54"/>
    <mergeCell ref="C50:R50"/>
    <mergeCell ref="C51:F51"/>
    <mergeCell ref="G51:I51"/>
    <mergeCell ref="J51:M51"/>
    <mergeCell ref="N51:R51"/>
    <mergeCell ref="C52:F52"/>
    <mergeCell ref="G52:I52"/>
    <mergeCell ref="J52:M52"/>
    <mergeCell ref="N52:R52"/>
    <mergeCell ref="C53:F53"/>
    <mergeCell ref="G53:I53"/>
    <mergeCell ref="J53:M53"/>
    <mergeCell ref="N53:R53"/>
    <mergeCell ref="C54:F54"/>
    <mergeCell ref="G54:I54"/>
    <mergeCell ref="J54:M54"/>
    <mergeCell ref="C36:G36"/>
    <mergeCell ref="I36:K36"/>
    <mergeCell ref="N36:R36"/>
    <mergeCell ref="C32:G32"/>
    <mergeCell ref="H32:J32"/>
    <mergeCell ref="K32:L32"/>
    <mergeCell ref="N32:R32"/>
    <mergeCell ref="C34:R34"/>
    <mergeCell ref="C35:G35"/>
    <mergeCell ref="I35:K35"/>
    <mergeCell ref="N35:R35"/>
    <mergeCell ref="C20:G20"/>
    <mergeCell ref="I20:K20"/>
    <mergeCell ref="L20:M20"/>
    <mergeCell ref="N20:R20"/>
    <mergeCell ref="C21:G21"/>
    <mergeCell ref="I21:K21"/>
    <mergeCell ref="L21:M21"/>
    <mergeCell ref="N21:R21"/>
    <mergeCell ref="C24:G24"/>
    <mergeCell ref="I24:K24"/>
    <mergeCell ref="L24:M24"/>
    <mergeCell ref="N24:R24"/>
    <mergeCell ref="C23:G23"/>
    <mergeCell ref="I23:K23"/>
    <mergeCell ref="L23:M23"/>
    <mergeCell ref="N23:R23"/>
    <mergeCell ref="I16:J16"/>
    <mergeCell ref="K16:L16"/>
    <mergeCell ref="M16:R16"/>
    <mergeCell ref="D8:K8"/>
    <mergeCell ref="L8:M8"/>
    <mergeCell ref="P8:R8"/>
    <mergeCell ref="C10:R10"/>
    <mergeCell ref="D11:K11"/>
    <mergeCell ref="M11:R11"/>
    <mergeCell ref="B1:S3"/>
    <mergeCell ref="D5:K5"/>
    <mergeCell ref="L5:M5"/>
    <mergeCell ref="P5:R5"/>
    <mergeCell ref="C19:R19"/>
    <mergeCell ref="C22:G22"/>
    <mergeCell ref="I22:K22"/>
    <mergeCell ref="L22:M22"/>
    <mergeCell ref="N22:R22"/>
    <mergeCell ref="C6:C7"/>
    <mergeCell ref="D6:K7"/>
    <mergeCell ref="L6:M7"/>
    <mergeCell ref="P6:R7"/>
    <mergeCell ref="C17:E17"/>
    <mergeCell ref="F17:H17"/>
    <mergeCell ref="I17:J17"/>
    <mergeCell ref="K17:L17"/>
    <mergeCell ref="M17:R17"/>
    <mergeCell ref="D12:K12"/>
    <mergeCell ref="D13:K13"/>
    <mergeCell ref="M13:R13"/>
    <mergeCell ref="C15:R15"/>
    <mergeCell ref="C16:E16"/>
    <mergeCell ref="F16:H16"/>
    <mergeCell ref="C26:R26"/>
    <mergeCell ref="C27:G27"/>
    <mergeCell ref="H27:J27"/>
    <mergeCell ref="K27:L27"/>
    <mergeCell ref="N27:R27"/>
    <mergeCell ref="C30:G30"/>
    <mergeCell ref="H30:J30"/>
    <mergeCell ref="K30:L30"/>
    <mergeCell ref="N30:R30"/>
    <mergeCell ref="C28:G28"/>
    <mergeCell ref="H28:J28"/>
    <mergeCell ref="K28:L28"/>
    <mergeCell ref="N28:R28"/>
    <mergeCell ref="C29:G29"/>
    <mergeCell ref="H29:J29"/>
    <mergeCell ref="K29:L29"/>
    <mergeCell ref="N29:R29"/>
    <mergeCell ref="C37:G37"/>
    <mergeCell ref="I37:K37"/>
    <mergeCell ref="N37:R37"/>
    <mergeCell ref="C41:R41"/>
    <mergeCell ref="C42:C44"/>
    <mergeCell ref="D42:E43"/>
    <mergeCell ref="F42:G43"/>
    <mergeCell ref="H42:R44"/>
    <mergeCell ref="S43:S44"/>
    <mergeCell ref="C38:G38"/>
    <mergeCell ref="I38:K38"/>
    <mergeCell ref="N38:R38"/>
    <mergeCell ref="C39:G39"/>
    <mergeCell ref="I39:K39"/>
    <mergeCell ref="N39:R39"/>
    <mergeCell ref="F46:G46"/>
    <mergeCell ref="H46:R46"/>
    <mergeCell ref="F47:G47"/>
    <mergeCell ref="H47:R47"/>
    <mergeCell ref="F48:G48"/>
    <mergeCell ref="H48:R48"/>
    <mergeCell ref="T43:U44"/>
    <mergeCell ref="V43:W44"/>
    <mergeCell ref="X43:Y44"/>
    <mergeCell ref="F44:G44"/>
    <mergeCell ref="F45:G45"/>
    <mergeCell ref="H45:R45"/>
    <mergeCell ref="C55:F55"/>
    <mergeCell ref="G55:I55"/>
    <mergeCell ref="J55:M55"/>
    <mergeCell ref="N55:R55"/>
    <mergeCell ref="C57:R57"/>
    <mergeCell ref="C58:F58"/>
    <mergeCell ref="G58:I58"/>
    <mergeCell ref="J58:M58"/>
    <mergeCell ref="N58:R58"/>
    <mergeCell ref="C65:F65"/>
    <mergeCell ref="G65:I65"/>
    <mergeCell ref="J65:M65"/>
    <mergeCell ref="N65:R65"/>
    <mergeCell ref="C66:F66"/>
    <mergeCell ref="G66:I66"/>
    <mergeCell ref="J66:M66"/>
    <mergeCell ref="N66:R66"/>
    <mergeCell ref="C69:F69"/>
    <mergeCell ref="G69:I69"/>
    <mergeCell ref="J69:M69"/>
    <mergeCell ref="N69:R69"/>
    <mergeCell ref="C67:F67"/>
    <mergeCell ref="G67:I67"/>
    <mergeCell ref="J67:M67"/>
    <mergeCell ref="N67:R67"/>
    <mergeCell ref="C68:F68"/>
    <mergeCell ref="G68:I68"/>
    <mergeCell ref="J68:M68"/>
    <mergeCell ref="N68:R68"/>
    <mergeCell ref="C93:F93"/>
    <mergeCell ref="G93:H93"/>
    <mergeCell ref="I93:M93"/>
    <mergeCell ref="N93:O93"/>
    <mergeCell ref="P93:R93"/>
    <mergeCell ref="J76:L76"/>
    <mergeCell ref="N76:P76"/>
    <mergeCell ref="C79:F79"/>
    <mergeCell ref="G79:I79"/>
    <mergeCell ref="N79:P79"/>
    <mergeCell ref="Q79:R79"/>
    <mergeCell ref="C90:R90"/>
    <mergeCell ref="C91:F92"/>
    <mergeCell ref="G91:R91"/>
    <mergeCell ref="G92:H92"/>
    <mergeCell ref="I92:M92"/>
    <mergeCell ref="N92:O92"/>
    <mergeCell ref="P92:R92"/>
    <mergeCell ref="G87:I87"/>
    <mergeCell ref="J87:M87"/>
    <mergeCell ref="C82:R82"/>
    <mergeCell ref="C83:F83"/>
    <mergeCell ref="G83:I83"/>
    <mergeCell ref="J83:M83"/>
  </mergeCell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L55"/>
  <sheetViews>
    <sheetView showGridLines="0" workbookViewId="0">
      <selection sqref="A1:G1"/>
    </sheetView>
  </sheetViews>
  <sheetFormatPr defaultColWidth="0" defaultRowHeight="12.75" zeroHeight="1" x14ac:dyDescent="0.25"/>
  <cols>
    <col min="1" max="1" width="13" style="253" customWidth="1"/>
    <col min="2" max="2" width="25.7109375" style="253" customWidth="1"/>
    <col min="3" max="3" width="11.42578125" style="253" customWidth="1"/>
    <col min="4" max="4" width="10.42578125" style="253" customWidth="1"/>
    <col min="5" max="5" width="12" style="253" customWidth="1"/>
    <col min="6" max="6" width="10.42578125" style="253" customWidth="1"/>
    <col min="7" max="7" width="12.5703125" style="288" customWidth="1"/>
    <col min="8" max="8" width="12" style="253" customWidth="1"/>
    <col min="9" max="9" width="10.42578125" style="253" customWidth="1"/>
    <col min="10" max="10" width="10.42578125" style="288" customWidth="1"/>
    <col min="11" max="11" width="11.7109375" style="253" customWidth="1"/>
    <col min="12" max="12" width="10.42578125" style="253" customWidth="1"/>
    <col min="13" max="13" width="10.42578125" style="288" customWidth="1"/>
    <col min="14" max="14" width="12.28515625" style="253" customWidth="1"/>
    <col min="15" max="15" width="10.42578125" style="253" customWidth="1"/>
    <col min="16" max="16" width="10.42578125" style="288" customWidth="1"/>
    <col min="17" max="17" width="12.42578125" style="253" customWidth="1"/>
    <col min="18" max="18" width="10.42578125" style="253" customWidth="1"/>
    <col min="19" max="19" width="10.42578125" style="288" customWidth="1"/>
    <col min="20" max="20" width="13" style="253" customWidth="1"/>
    <col min="21" max="21" width="10.42578125" style="253" customWidth="1"/>
    <col min="22" max="22" width="10.42578125" style="288" customWidth="1"/>
    <col min="23" max="23" width="13.7109375" style="253" customWidth="1"/>
    <col min="24" max="24" width="10.42578125" style="253" customWidth="1"/>
    <col min="25" max="25" width="10.42578125" style="288" customWidth="1"/>
    <col min="26" max="26" width="11.85546875" style="253" customWidth="1"/>
    <col min="27" max="27" width="10.42578125" style="253" customWidth="1"/>
    <col min="28" max="28" width="10.42578125" style="288" customWidth="1"/>
    <col min="29" max="29" width="13" style="253" customWidth="1"/>
    <col min="30" max="30" width="10.42578125" style="253" customWidth="1"/>
    <col min="31" max="31" width="10.42578125" style="288" customWidth="1"/>
    <col min="32" max="32" width="13" style="253" customWidth="1"/>
    <col min="33" max="33" width="10.42578125" style="253" customWidth="1"/>
    <col min="34" max="34" width="10.42578125" style="288" customWidth="1"/>
    <col min="35" max="35" width="11.7109375" style="253" bestFit="1" customWidth="1"/>
    <col min="36" max="36" width="10.42578125" style="253" customWidth="1"/>
    <col min="37" max="37" width="10.42578125" style="288" customWidth="1"/>
    <col min="38" max="38" width="13.5703125" style="253" customWidth="1"/>
    <col min="39" max="39" width="10.42578125" style="253" customWidth="1"/>
    <col min="40" max="40" width="10.42578125" style="288" customWidth="1"/>
    <col min="41" max="41" width="11.7109375" style="253" bestFit="1" customWidth="1"/>
    <col min="42" max="42" width="10.42578125" style="253" customWidth="1"/>
    <col min="43" max="43" width="10.42578125" style="288" customWidth="1"/>
    <col min="44" max="44" width="11.7109375" style="253" bestFit="1" customWidth="1"/>
    <col min="45" max="45" width="10.42578125" style="253" customWidth="1"/>
    <col min="46" max="46" width="10.42578125" style="288" customWidth="1"/>
    <col min="47" max="47" width="11.7109375" style="253" bestFit="1" customWidth="1"/>
    <col min="48" max="48" width="10.42578125" style="253" customWidth="1"/>
    <col min="49" max="49" width="10.42578125" style="288" customWidth="1"/>
    <col min="50" max="50" width="11.7109375" style="253" bestFit="1" customWidth="1"/>
    <col min="51" max="51" width="10.42578125" style="253" customWidth="1"/>
    <col min="52" max="52" width="10.42578125" style="288" customWidth="1"/>
    <col min="53" max="53" width="11.7109375" style="253" bestFit="1" customWidth="1"/>
    <col min="54" max="54" width="10.42578125" style="253" customWidth="1"/>
    <col min="55" max="55" width="10.42578125" style="288" customWidth="1"/>
    <col min="56" max="56" width="11.7109375" style="253" bestFit="1" customWidth="1"/>
    <col min="57" max="57" width="10.42578125" style="253" customWidth="1"/>
    <col min="58" max="58" width="10.42578125" style="288" customWidth="1"/>
    <col min="59" max="59" width="12.7109375" style="253" bestFit="1" customWidth="1"/>
    <col min="60" max="60" width="10.42578125" style="253" customWidth="1"/>
    <col min="61" max="61" width="10.42578125" style="288" customWidth="1"/>
    <col min="62" max="62" width="12.7109375" style="253" bestFit="1" customWidth="1"/>
    <col min="63" max="63" width="10.42578125" style="253" customWidth="1"/>
    <col min="64" max="64" width="10.42578125" style="288" customWidth="1"/>
    <col min="65" max="65" width="12.7109375" style="253" bestFit="1" customWidth="1"/>
    <col min="66" max="66" width="10.42578125" style="253" customWidth="1"/>
    <col min="67" max="67" width="10.42578125" style="288" customWidth="1"/>
    <col min="68" max="68" width="12.7109375" style="253" bestFit="1" customWidth="1"/>
    <col min="69" max="69" width="10.42578125" style="253" customWidth="1"/>
    <col min="70" max="70" width="10.42578125" style="288" customWidth="1"/>
    <col min="71" max="71" width="12.7109375" style="253" bestFit="1" customWidth="1"/>
    <col min="72" max="72" width="10.42578125" style="253" customWidth="1"/>
    <col min="73" max="73" width="10.42578125" style="288" customWidth="1"/>
    <col min="74" max="74" width="12.7109375" style="253" bestFit="1" customWidth="1"/>
    <col min="75" max="75" width="10.42578125" style="253" customWidth="1"/>
    <col min="76" max="76" width="10.42578125" style="288" customWidth="1"/>
    <col min="77" max="77" width="12.7109375" style="253" bestFit="1" customWidth="1"/>
    <col min="78" max="78" width="10.42578125" style="253" customWidth="1"/>
    <col min="79" max="79" width="10.42578125" style="288" customWidth="1"/>
    <col min="80" max="80" width="12.7109375" style="253" bestFit="1" customWidth="1"/>
    <col min="81" max="81" width="10.42578125" style="253" customWidth="1"/>
    <col min="82" max="82" width="10.42578125" style="288" customWidth="1"/>
    <col min="83" max="83" width="12.7109375" style="253" bestFit="1" customWidth="1"/>
    <col min="84" max="84" width="10.42578125" style="253" customWidth="1"/>
    <col min="85" max="85" width="10.42578125" style="288" customWidth="1"/>
    <col min="86" max="86" width="12.7109375" style="232" bestFit="1" customWidth="1"/>
    <col min="87" max="87" width="10.42578125" style="253" customWidth="1"/>
    <col min="88" max="90" width="0" style="253" hidden="1" customWidth="1"/>
    <col min="91" max="16384" width="9.140625" style="253" hidden="1"/>
  </cols>
  <sheetData>
    <row r="1" spans="1:88" ht="25.5" x14ac:dyDescent="0.25">
      <c r="A1" s="802" t="s">
        <v>273</v>
      </c>
      <c r="B1" s="802"/>
      <c r="C1" s="802"/>
      <c r="D1" s="802"/>
      <c r="E1" s="802"/>
      <c r="F1" s="802"/>
      <c r="G1" s="802"/>
      <c r="H1" s="251"/>
      <c r="I1" s="251"/>
      <c r="J1" s="252"/>
      <c r="K1" s="251"/>
      <c r="L1" s="251"/>
      <c r="M1" s="252"/>
      <c r="N1" s="251"/>
      <c r="O1" s="251"/>
      <c r="P1" s="252"/>
      <c r="Q1" s="251"/>
      <c r="R1" s="251"/>
      <c r="S1" s="252"/>
      <c r="T1" s="251"/>
      <c r="U1" s="251"/>
      <c r="V1" s="252"/>
      <c r="W1" s="251"/>
      <c r="X1" s="251"/>
      <c r="Y1" s="252"/>
      <c r="Z1" s="251"/>
      <c r="AA1" s="251"/>
      <c r="AB1" s="252"/>
      <c r="AC1" s="251"/>
      <c r="AD1" s="251"/>
      <c r="AE1" s="252"/>
      <c r="AF1" s="251"/>
      <c r="AG1" s="251"/>
      <c r="AH1" s="252"/>
      <c r="AI1" s="251"/>
      <c r="AJ1" s="251"/>
      <c r="AK1" s="252"/>
      <c r="AL1" s="251"/>
      <c r="AM1" s="251"/>
      <c r="AN1" s="252"/>
      <c r="AO1" s="251"/>
      <c r="AP1" s="251"/>
      <c r="AQ1" s="252"/>
      <c r="AR1" s="251"/>
      <c r="AS1" s="251"/>
      <c r="AT1" s="252"/>
      <c r="AU1" s="251"/>
      <c r="AV1" s="251"/>
      <c r="AW1" s="252"/>
      <c r="AX1" s="251"/>
      <c r="AY1" s="251"/>
      <c r="AZ1" s="252"/>
      <c r="BA1" s="251"/>
      <c r="BB1" s="251"/>
      <c r="BC1" s="252"/>
      <c r="BD1" s="251"/>
      <c r="BE1" s="251"/>
      <c r="BF1" s="252"/>
      <c r="BG1" s="251"/>
      <c r="BH1" s="251"/>
      <c r="BI1" s="252"/>
      <c r="BJ1" s="251"/>
      <c r="BK1" s="251"/>
      <c r="BL1" s="252"/>
      <c r="BM1" s="251"/>
      <c r="BN1" s="251"/>
      <c r="BO1" s="252"/>
      <c r="BP1" s="251"/>
      <c r="BQ1" s="251"/>
      <c r="BR1" s="252"/>
      <c r="BS1" s="251"/>
      <c r="BT1" s="251"/>
      <c r="BU1" s="252"/>
      <c r="BV1" s="251"/>
      <c r="BW1" s="251"/>
      <c r="BX1" s="252"/>
      <c r="BY1" s="251"/>
      <c r="BZ1" s="251"/>
      <c r="CA1" s="252"/>
      <c r="CB1" s="251"/>
      <c r="CC1" s="251"/>
      <c r="CD1" s="252"/>
      <c r="CE1" s="251"/>
      <c r="CF1" s="251"/>
      <c r="CG1" s="252"/>
      <c r="CH1" s="226"/>
      <c r="CI1" s="251"/>
    </row>
    <row r="2" spans="1:88" s="251" customFormat="1" ht="14.25" customHeight="1" x14ac:dyDescent="0.25">
      <c r="G2" s="252"/>
      <c r="J2" s="252"/>
      <c r="M2" s="252"/>
      <c r="P2" s="252"/>
      <c r="S2" s="252"/>
      <c r="V2" s="252"/>
      <c r="Y2" s="252"/>
      <c r="AB2" s="252"/>
      <c r="AE2" s="252"/>
      <c r="AH2" s="252"/>
      <c r="AK2" s="252"/>
      <c r="AN2" s="252"/>
      <c r="AQ2" s="252"/>
      <c r="AT2" s="252"/>
      <c r="AW2" s="252"/>
      <c r="AZ2" s="252"/>
      <c r="BC2" s="252"/>
      <c r="BF2" s="252"/>
      <c r="BI2" s="252"/>
      <c r="BL2" s="252"/>
      <c r="BO2" s="252"/>
      <c r="BR2" s="252"/>
      <c r="BU2" s="252"/>
      <c r="BX2" s="252"/>
      <c r="CA2" s="252"/>
      <c r="CD2" s="252"/>
      <c r="CG2" s="252"/>
      <c r="CH2" s="226"/>
    </row>
    <row r="3" spans="1:88" s="251" customFormat="1" x14ac:dyDescent="0.25">
      <c r="A3" s="803" t="s">
        <v>258</v>
      </c>
      <c r="B3" s="803"/>
      <c r="C3" s="236"/>
      <c r="D3" s="254"/>
      <c r="E3" s="254"/>
      <c r="F3" s="254"/>
      <c r="G3" s="254"/>
      <c r="H3" s="254"/>
      <c r="I3" s="254"/>
      <c r="J3" s="254"/>
      <c r="K3" s="254"/>
      <c r="L3" s="255"/>
      <c r="M3" s="256"/>
      <c r="N3" s="255"/>
      <c r="O3" s="255"/>
      <c r="P3" s="256"/>
      <c r="Q3" s="255"/>
      <c r="R3" s="255"/>
      <c r="S3" s="256"/>
      <c r="T3" s="227"/>
      <c r="U3" s="227"/>
      <c r="V3" s="228"/>
      <c r="AD3" s="255"/>
      <c r="AE3" s="256"/>
      <c r="AF3" s="255"/>
      <c r="AG3" s="255"/>
      <c r="AH3" s="256"/>
      <c r="AI3" s="255" t="s">
        <v>137</v>
      </c>
      <c r="AJ3" s="255"/>
      <c r="AK3" s="256"/>
      <c r="AL3" s="227"/>
      <c r="AM3" s="227"/>
      <c r="AN3" s="228"/>
      <c r="AO3" s="255"/>
      <c r="AP3" s="255"/>
      <c r="AQ3" s="256"/>
      <c r="AR3" s="255"/>
      <c r="AS3" s="255"/>
      <c r="AT3" s="256"/>
      <c r="AU3" s="255"/>
      <c r="AV3" s="255"/>
      <c r="AW3" s="256"/>
      <c r="AX3" s="255"/>
      <c r="AY3" s="255"/>
      <c r="AZ3" s="256"/>
      <c r="BA3" s="255"/>
      <c r="BB3" s="255"/>
      <c r="BC3" s="256"/>
      <c r="BD3" s="255"/>
      <c r="BE3" s="255"/>
      <c r="BF3" s="256"/>
      <c r="BG3" s="255"/>
      <c r="BH3" s="255"/>
      <c r="BI3" s="256"/>
      <c r="BJ3" s="255"/>
      <c r="BK3" s="255"/>
      <c r="BL3" s="256"/>
      <c r="BM3" s="255"/>
      <c r="BN3" s="255"/>
      <c r="BO3" s="256"/>
      <c r="BP3" s="255"/>
      <c r="BQ3" s="255"/>
      <c r="BR3" s="256"/>
      <c r="BS3" s="255"/>
      <c r="BT3" s="255"/>
      <c r="BU3" s="256"/>
      <c r="BV3" s="255"/>
      <c r="BW3" s="255"/>
      <c r="BX3" s="256"/>
      <c r="BY3" s="255"/>
      <c r="BZ3" s="255"/>
      <c r="CA3" s="256"/>
      <c r="CB3" s="255"/>
      <c r="CC3" s="255"/>
      <c r="CD3" s="256"/>
      <c r="CE3" s="255"/>
      <c r="CF3" s="255"/>
      <c r="CG3" s="256"/>
      <c r="CH3" s="227"/>
      <c r="CI3" s="255"/>
    </row>
    <row r="4" spans="1:88" x14ac:dyDescent="0.25">
      <c r="A4" s="803" t="s">
        <v>37</v>
      </c>
      <c r="B4" s="803"/>
      <c r="C4" s="236"/>
      <c r="D4" s="254"/>
      <c r="E4" s="254"/>
      <c r="F4" s="254"/>
      <c r="G4" s="254"/>
      <c r="H4" s="254"/>
      <c r="I4" s="254"/>
      <c r="J4" s="254"/>
      <c r="K4" s="254"/>
      <c r="L4" s="251"/>
      <c r="M4" s="252"/>
      <c r="N4" s="251"/>
      <c r="O4" s="251"/>
      <c r="P4" s="252"/>
      <c r="Q4" s="251"/>
      <c r="R4" s="251"/>
      <c r="S4" s="252"/>
      <c r="T4" s="251"/>
      <c r="U4" s="251"/>
      <c r="V4" s="252"/>
      <c r="W4" s="251"/>
      <c r="X4" s="251"/>
      <c r="Y4" s="252"/>
      <c r="Z4" s="251"/>
      <c r="AA4" s="251"/>
      <c r="AB4" s="252"/>
      <c r="AC4" s="251"/>
      <c r="AD4" s="251"/>
      <c r="AE4" s="252"/>
      <c r="AF4" s="251"/>
      <c r="AG4" s="251"/>
      <c r="AH4" s="252"/>
      <c r="AI4" s="251"/>
      <c r="AJ4" s="251"/>
      <c r="AK4" s="252"/>
      <c r="AL4" s="251"/>
      <c r="AM4" s="251"/>
      <c r="AN4" s="252"/>
      <c r="AO4" s="251"/>
      <c r="AP4" s="251"/>
      <c r="AQ4" s="252"/>
      <c r="AR4" s="251"/>
      <c r="AS4" s="251"/>
      <c r="AT4" s="252"/>
      <c r="AU4" s="251"/>
      <c r="AV4" s="251"/>
      <c r="AW4" s="252"/>
      <c r="AX4" s="251"/>
      <c r="AY4" s="251"/>
      <c r="AZ4" s="252"/>
      <c r="BA4" s="251"/>
      <c r="BB4" s="251"/>
      <c r="BC4" s="252"/>
      <c r="BD4" s="251"/>
      <c r="BE4" s="251"/>
      <c r="BF4" s="252"/>
      <c r="BG4" s="251"/>
      <c r="BH4" s="251"/>
      <c r="BI4" s="252"/>
      <c r="BJ4" s="251"/>
      <c r="BK4" s="251"/>
      <c r="BL4" s="252"/>
      <c r="BM4" s="251"/>
      <c r="BN4" s="251"/>
      <c r="BO4" s="252"/>
      <c r="BP4" s="251"/>
      <c r="BQ4" s="251"/>
      <c r="BR4" s="252"/>
      <c r="BS4" s="251"/>
      <c r="BT4" s="251"/>
      <c r="BU4" s="252"/>
      <c r="BV4" s="251"/>
      <c r="BW4" s="251"/>
      <c r="BX4" s="252"/>
      <c r="BY4" s="251"/>
      <c r="BZ4" s="251"/>
      <c r="CA4" s="252"/>
      <c r="CB4" s="251"/>
      <c r="CC4" s="251"/>
      <c r="CD4" s="252"/>
      <c r="CE4" s="251"/>
      <c r="CF4" s="251"/>
      <c r="CG4" s="252"/>
      <c r="CH4" s="226"/>
      <c r="CI4" s="257"/>
    </row>
    <row r="5" spans="1:88" x14ac:dyDescent="0.25">
      <c r="A5" s="235"/>
      <c r="B5" s="235"/>
      <c r="C5" s="234"/>
      <c r="D5" s="254"/>
      <c r="E5" s="254"/>
      <c r="F5" s="254"/>
      <c r="G5" s="254"/>
      <c r="H5" s="254"/>
      <c r="I5" s="254"/>
      <c r="J5" s="254"/>
      <c r="K5" s="254"/>
      <c r="L5" s="251"/>
      <c r="M5" s="252"/>
      <c r="N5" s="251"/>
      <c r="O5" s="251"/>
      <c r="P5" s="252"/>
      <c r="Q5" s="251"/>
      <c r="R5" s="251"/>
      <c r="S5" s="252"/>
      <c r="T5" s="251"/>
      <c r="U5" s="251"/>
      <c r="V5" s="252"/>
      <c r="W5" s="251"/>
      <c r="X5" s="251"/>
      <c r="Y5" s="252"/>
      <c r="Z5" s="251"/>
      <c r="AA5" s="251"/>
      <c r="AB5" s="252"/>
      <c r="AC5" s="251"/>
      <c r="AD5" s="251"/>
      <c r="AE5" s="252"/>
      <c r="AF5" s="251"/>
      <c r="AG5" s="251"/>
      <c r="AH5" s="252"/>
      <c r="AI5" s="251"/>
      <c r="AJ5" s="251"/>
      <c r="AK5" s="252"/>
      <c r="AL5" s="251"/>
      <c r="AM5" s="251"/>
      <c r="AN5" s="252"/>
      <c r="AO5" s="251"/>
      <c r="AP5" s="251"/>
      <c r="AQ5" s="252"/>
      <c r="AR5" s="251"/>
      <c r="AS5" s="251"/>
      <c r="AT5" s="252"/>
      <c r="AU5" s="251"/>
      <c r="AV5" s="251"/>
      <c r="AW5" s="252"/>
      <c r="AX5" s="251"/>
      <c r="AY5" s="251"/>
      <c r="AZ5" s="252"/>
      <c r="BA5" s="251"/>
      <c r="BB5" s="251"/>
      <c r="BC5" s="252"/>
      <c r="BD5" s="251"/>
      <c r="BE5" s="251"/>
      <c r="BF5" s="252"/>
      <c r="BG5" s="251"/>
      <c r="BH5" s="251"/>
      <c r="BI5" s="252"/>
      <c r="BJ5" s="251"/>
      <c r="BK5" s="251"/>
      <c r="BL5" s="252"/>
      <c r="BM5" s="251"/>
      <c r="BN5" s="251"/>
      <c r="BO5" s="252"/>
      <c r="BP5" s="251"/>
      <c r="BQ5" s="251"/>
      <c r="BR5" s="252"/>
      <c r="BS5" s="251"/>
      <c r="BT5" s="251"/>
      <c r="BU5" s="252"/>
      <c r="BV5" s="251"/>
      <c r="BW5" s="251"/>
      <c r="BX5" s="252"/>
      <c r="BY5" s="251"/>
      <c r="BZ5" s="251"/>
      <c r="CA5" s="252"/>
      <c r="CB5" s="251"/>
      <c r="CC5" s="251"/>
      <c r="CD5" s="252"/>
      <c r="CE5" s="251"/>
      <c r="CF5" s="251"/>
      <c r="CG5" s="252"/>
      <c r="CH5" s="226"/>
      <c r="CI5" s="257"/>
    </row>
    <row r="6" spans="1:88" x14ac:dyDescent="0.25">
      <c r="A6" s="788" t="s">
        <v>138</v>
      </c>
      <c r="B6" s="788"/>
      <c r="C6" s="789">
        <v>0</v>
      </c>
      <c r="D6" s="790"/>
      <c r="E6" s="258"/>
      <c r="F6" s="258"/>
      <c r="G6" s="252"/>
      <c r="H6" s="252"/>
      <c r="I6" s="252"/>
      <c r="J6" s="252"/>
      <c r="K6" s="252"/>
      <c r="L6" s="251"/>
      <c r="M6" s="252"/>
      <c r="N6" s="251"/>
      <c r="O6" s="251"/>
      <c r="P6" s="252"/>
      <c r="S6" s="253"/>
      <c r="V6" s="253"/>
      <c r="Y6" s="253"/>
      <c r="AB6" s="253"/>
      <c r="AE6" s="253"/>
      <c r="AH6" s="253"/>
      <c r="AK6" s="253"/>
      <c r="AN6" s="253"/>
      <c r="AQ6" s="253"/>
      <c r="AT6" s="253"/>
      <c r="AW6" s="253"/>
      <c r="AZ6" s="253"/>
      <c r="BC6" s="253"/>
      <c r="BF6" s="253"/>
      <c r="BI6" s="253"/>
      <c r="BL6" s="253"/>
      <c r="BO6" s="253"/>
      <c r="BR6" s="253"/>
      <c r="BU6" s="253"/>
      <c r="BX6" s="253"/>
      <c r="CA6" s="253"/>
      <c r="CD6" s="253"/>
      <c r="CG6" s="253"/>
      <c r="CH6" s="253"/>
    </row>
    <row r="7" spans="1:88" x14ac:dyDescent="0.25">
      <c r="A7" s="788" t="s">
        <v>139</v>
      </c>
      <c r="B7" s="788"/>
      <c r="C7" s="791">
        <v>0</v>
      </c>
      <c r="D7" s="792"/>
      <c r="E7" s="259"/>
      <c r="F7" s="259"/>
      <c r="G7" s="252"/>
      <c r="H7" s="252"/>
      <c r="I7" s="252"/>
      <c r="J7" s="252"/>
      <c r="K7" s="252"/>
      <c r="L7" s="251"/>
      <c r="M7" s="252"/>
      <c r="N7" s="251"/>
      <c r="O7" s="251"/>
      <c r="P7" s="252"/>
      <c r="S7" s="253"/>
      <c r="V7" s="253"/>
      <c r="Y7" s="253"/>
      <c r="AB7" s="253"/>
      <c r="AE7" s="253"/>
      <c r="AH7" s="253"/>
      <c r="AK7" s="253"/>
      <c r="AN7" s="253"/>
      <c r="AQ7" s="253"/>
      <c r="AT7" s="253"/>
      <c r="AW7" s="253"/>
      <c r="AZ7" s="253"/>
      <c r="BC7" s="253"/>
      <c r="BF7" s="253"/>
      <c r="BI7" s="253"/>
      <c r="BL7" s="253"/>
      <c r="BO7" s="253"/>
      <c r="BR7" s="253"/>
      <c r="BU7" s="253"/>
      <c r="BX7" s="253"/>
      <c r="CA7" s="253"/>
      <c r="CD7" s="253"/>
      <c r="CG7" s="253"/>
      <c r="CH7" s="253"/>
    </row>
    <row r="8" spans="1:88" s="252" customFormat="1" x14ac:dyDescent="0.25">
      <c r="A8" s="788" t="s">
        <v>140</v>
      </c>
      <c r="B8" s="788"/>
      <c r="C8" s="791">
        <f>CH43</f>
        <v>16058663.199999999</v>
      </c>
      <c r="D8" s="792"/>
      <c r="E8" s="259"/>
      <c r="F8" s="259"/>
      <c r="G8" s="256"/>
      <c r="H8" s="256"/>
      <c r="I8" s="256"/>
      <c r="J8" s="256"/>
      <c r="K8" s="256"/>
    </row>
    <row r="9" spans="1:88" s="252" customFormat="1" x14ac:dyDescent="0.25">
      <c r="A9" s="793" t="s">
        <v>141</v>
      </c>
      <c r="B9" s="793"/>
      <c r="C9" s="794"/>
      <c r="D9" s="795"/>
      <c r="E9" s="256"/>
      <c r="F9" s="256"/>
      <c r="G9" s="256"/>
      <c r="H9" s="256"/>
      <c r="I9" s="256"/>
      <c r="J9" s="256"/>
      <c r="K9" s="256"/>
      <c r="Q9" s="259"/>
      <c r="R9" s="259"/>
      <c r="S9" s="259"/>
      <c r="T9" s="259"/>
      <c r="W9" s="259"/>
      <c r="X9" s="259"/>
      <c r="Y9" s="259"/>
      <c r="Z9" s="259"/>
      <c r="AC9" s="259"/>
      <c r="AD9" s="259"/>
      <c r="AE9" s="259"/>
      <c r="AF9" s="259"/>
      <c r="AL9" s="256"/>
      <c r="AM9" s="256"/>
      <c r="AN9" s="256"/>
      <c r="AR9" s="260"/>
      <c r="AS9" s="260"/>
      <c r="AT9" s="260"/>
      <c r="CH9" s="229"/>
      <c r="CI9" s="261"/>
    </row>
    <row r="10" spans="1:88" s="252" customFormat="1" x14ac:dyDescent="0.25">
      <c r="A10" s="262"/>
      <c r="B10" s="228"/>
      <c r="C10" s="256"/>
      <c r="D10" s="256"/>
      <c r="E10" s="256"/>
      <c r="F10" s="256"/>
      <c r="G10" s="256"/>
      <c r="H10" s="256"/>
      <c r="I10" s="256"/>
      <c r="J10" s="256"/>
      <c r="K10" s="256"/>
      <c r="Q10" s="259"/>
      <c r="R10" s="259"/>
      <c r="S10" s="259"/>
      <c r="T10" s="259"/>
      <c r="W10" s="259"/>
      <c r="X10" s="259"/>
      <c r="Y10" s="259"/>
      <c r="Z10" s="259"/>
      <c r="AC10" s="259"/>
      <c r="AD10" s="259"/>
      <c r="AE10" s="259"/>
      <c r="AF10" s="259"/>
      <c r="AL10" s="256"/>
      <c r="AM10" s="256"/>
      <c r="AN10" s="256"/>
      <c r="AR10" s="260"/>
      <c r="AS10" s="260"/>
      <c r="AT10" s="260"/>
      <c r="CH10" s="229"/>
      <c r="CI10" s="261"/>
    </row>
    <row r="11" spans="1:88" s="220" customFormat="1" x14ac:dyDescent="0.25">
      <c r="A11" s="237"/>
      <c r="B11" s="238"/>
      <c r="C11" s="238"/>
      <c r="D11" s="238"/>
      <c r="E11" s="801">
        <v>42855</v>
      </c>
      <c r="F11" s="801"/>
      <c r="G11" s="801"/>
      <c r="H11" s="801">
        <f>EDATE(E11,1)</f>
        <v>42885</v>
      </c>
      <c r="I11" s="801"/>
      <c r="J11" s="801"/>
      <c r="K11" s="801">
        <f>EDATE(H11,1)</f>
        <v>42916</v>
      </c>
      <c r="L11" s="801"/>
      <c r="M11" s="801"/>
      <c r="N11" s="801">
        <f>EDATE(K11,1)</f>
        <v>42946</v>
      </c>
      <c r="O11" s="801"/>
      <c r="P11" s="801"/>
      <c r="Q11" s="801">
        <f>EDATE(N11,1)</f>
        <v>42977</v>
      </c>
      <c r="R11" s="801"/>
      <c r="S11" s="801"/>
      <c r="T11" s="801">
        <f>EDATE(Q11,1)</f>
        <v>43008</v>
      </c>
      <c r="U11" s="801"/>
      <c r="V11" s="801"/>
      <c r="W11" s="801">
        <f>EDATE(T11,1)</f>
        <v>43038</v>
      </c>
      <c r="X11" s="801"/>
      <c r="Y11" s="801"/>
      <c r="Z11" s="801">
        <f>EDATE(W11,1)</f>
        <v>43069</v>
      </c>
      <c r="AA11" s="801"/>
      <c r="AB11" s="801"/>
      <c r="AC11" s="801">
        <f>EDATE(Z11,1)</f>
        <v>43099</v>
      </c>
      <c r="AD11" s="801"/>
      <c r="AE11" s="801"/>
      <c r="AF11" s="801">
        <f>EDATE(AC11,1)</f>
        <v>43130</v>
      </c>
      <c r="AG11" s="801"/>
      <c r="AH11" s="801"/>
      <c r="AI11" s="801">
        <f>EDATE(AF11,1)</f>
        <v>43159</v>
      </c>
      <c r="AJ11" s="801"/>
      <c r="AK11" s="801"/>
      <c r="AL11" s="801">
        <f>EDATE(AI11,1)</f>
        <v>43187</v>
      </c>
      <c r="AM11" s="801"/>
      <c r="AN11" s="801"/>
      <c r="AO11" s="801">
        <f>EDATE(AL11,1)</f>
        <v>43218</v>
      </c>
      <c r="AP11" s="801"/>
      <c r="AQ11" s="801"/>
      <c r="AR11" s="801">
        <f>EDATE(AO11,1)</f>
        <v>43248</v>
      </c>
      <c r="AS11" s="801"/>
      <c r="AT11" s="801"/>
      <c r="AU11" s="801">
        <f>EDATE(AR11,1)</f>
        <v>43279</v>
      </c>
      <c r="AV11" s="801"/>
      <c r="AW11" s="801"/>
      <c r="AX11" s="801">
        <f>EDATE(AU11,1)</f>
        <v>43309</v>
      </c>
      <c r="AY11" s="801"/>
      <c r="AZ11" s="801"/>
      <c r="BA11" s="801">
        <f>EDATE(AX11,1)</f>
        <v>43340</v>
      </c>
      <c r="BB11" s="801"/>
      <c r="BC11" s="801"/>
      <c r="BD11" s="801">
        <f>EDATE(BA11,1)</f>
        <v>43371</v>
      </c>
      <c r="BE11" s="801"/>
      <c r="BF11" s="801"/>
      <c r="BG11" s="801">
        <f>EDATE(BD11,1)</f>
        <v>43401</v>
      </c>
      <c r="BH11" s="801"/>
      <c r="BI11" s="801"/>
      <c r="BJ11" s="801">
        <f t="shared" ref="BJ11" si="0">EDATE(BG11,1)</f>
        <v>43432</v>
      </c>
      <c r="BK11" s="801"/>
      <c r="BL11" s="801"/>
      <c r="BM11" s="801">
        <f t="shared" ref="BM11" si="1">EDATE(BJ11,1)</f>
        <v>43462</v>
      </c>
      <c r="BN11" s="801"/>
      <c r="BO11" s="801"/>
      <c r="BP11" s="801">
        <f t="shared" ref="BP11" si="2">EDATE(BM11,1)</f>
        <v>43493</v>
      </c>
      <c r="BQ11" s="801"/>
      <c r="BR11" s="801"/>
      <c r="BS11" s="801">
        <f t="shared" ref="BS11" si="3">EDATE(BP11,1)</f>
        <v>43524</v>
      </c>
      <c r="BT11" s="801"/>
      <c r="BU11" s="801"/>
      <c r="BV11" s="801">
        <f t="shared" ref="BV11" si="4">EDATE(BS11,1)</f>
        <v>43552</v>
      </c>
      <c r="BW11" s="801"/>
      <c r="BX11" s="801"/>
      <c r="BY11" s="801">
        <f t="shared" ref="BY11" si="5">EDATE(BV11,1)</f>
        <v>43583</v>
      </c>
      <c r="BZ11" s="801"/>
      <c r="CA11" s="801"/>
      <c r="CB11" s="801">
        <f t="shared" ref="CB11" si="6">EDATE(BY11,1)</f>
        <v>43613</v>
      </c>
      <c r="CC11" s="801"/>
      <c r="CD11" s="801"/>
      <c r="CE11" s="801">
        <f t="shared" ref="CE11" si="7">EDATE(CB11,1)</f>
        <v>43644</v>
      </c>
      <c r="CF11" s="801"/>
      <c r="CG11" s="801"/>
      <c r="CH11" s="238"/>
      <c r="CI11" s="239"/>
    </row>
    <row r="12" spans="1:88" s="86" customFormat="1" ht="15.75" customHeight="1" x14ac:dyDescent="0.25">
      <c r="A12" s="240"/>
      <c r="B12" s="240"/>
      <c r="C12" s="797" t="s">
        <v>214</v>
      </c>
      <c r="D12" s="797"/>
      <c r="E12" s="797" t="s">
        <v>142</v>
      </c>
      <c r="F12" s="797"/>
      <c r="G12" s="797"/>
      <c r="H12" s="797" t="s">
        <v>143</v>
      </c>
      <c r="I12" s="797"/>
      <c r="J12" s="797"/>
      <c r="K12" s="797" t="s">
        <v>144</v>
      </c>
      <c r="L12" s="797"/>
      <c r="M12" s="797"/>
      <c r="N12" s="797" t="s">
        <v>145</v>
      </c>
      <c r="O12" s="797"/>
      <c r="P12" s="797"/>
      <c r="Q12" s="797" t="s">
        <v>146</v>
      </c>
      <c r="R12" s="797"/>
      <c r="S12" s="797"/>
      <c r="T12" s="797" t="s">
        <v>147</v>
      </c>
      <c r="U12" s="797"/>
      <c r="V12" s="797"/>
      <c r="W12" s="797" t="s">
        <v>148</v>
      </c>
      <c r="X12" s="797"/>
      <c r="Y12" s="797"/>
      <c r="Z12" s="797" t="s">
        <v>149</v>
      </c>
      <c r="AA12" s="797"/>
      <c r="AB12" s="797"/>
      <c r="AC12" s="797" t="s">
        <v>150</v>
      </c>
      <c r="AD12" s="797"/>
      <c r="AE12" s="797"/>
      <c r="AF12" s="797" t="s">
        <v>151</v>
      </c>
      <c r="AG12" s="797"/>
      <c r="AH12" s="797"/>
      <c r="AI12" s="797" t="s">
        <v>152</v>
      </c>
      <c r="AJ12" s="797"/>
      <c r="AK12" s="797"/>
      <c r="AL12" s="797" t="s">
        <v>153</v>
      </c>
      <c r="AM12" s="797"/>
      <c r="AN12" s="797"/>
      <c r="AO12" s="797" t="s">
        <v>154</v>
      </c>
      <c r="AP12" s="797"/>
      <c r="AQ12" s="797"/>
      <c r="AR12" s="797" t="s">
        <v>155</v>
      </c>
      <c r="AS12" s="797"/>
      <c r="AT12" s="797"/>
      <c r="AU12" s="797" t="s">
        <v>156</v>
      </c>
      <c r="AV12" s="797"/>
      <c r="AW12" s="797"/>
      <c r="AX12" s="797" t="s">
        <v>157</v>
      </c>
      <c r="AY12" s="797"/>
      <c r="AZ12" s="797"/>
      <c r="BA12" s="797" t="s">
        <v>158</v>
      </c>
      <c r="BB12" s="797"/>
      <c r="BC12" s="797"/>
      <c r="BD12" s="797" t="s">
        <v>159</v>
      </c>
      <c r="BE12" s="797"/>
      <c r="BF12" s="797"/>
      <c r="BG12" s="797" t="s">
        <v>160</v>
      </c>
      <c r="BH12" s="797"/>
      <c r="BI12" s="797"/>
      <c r="BJ12" s="797" t="s">
        <v>161</v>
      </c>
      <c r="BK12" s="797"/>
      <c r="BL12" s="797"/>
      <c r="BM12" s="797" t="s">
        <v>216</v>
      </c>
      <c r="BN12" s="797"/>
      <c r="BO12" s="797"/>
      <c r="BP12" s="797" t="s">
        <v>217</v>
      </c>
      <c r="BQ12" s="797"/>
      <c r="BR12" s="797"/>
      <c r="BS12" s="797" t="s">
        <v>218</v>
      </c>
      <c r="BT12" s="797"/>
      <c r="BU12" s="797"/>
      <c r="BV12" s="797" t="s">
        <v>219</v>
      </c>
      <c r="BW12" s="797"/>
      <c r="BX12" s="797"/>
      <c r="BY12" s="797" t="s">
        <v>220</v>
      </c>
      <c r="BZ12" s="797"/>
      <c r="CA12" s="797"/>
      <c r="CB12" s="797" t="s">
        <v>221</v>
      </c>
      <c r="CC12" s="797"/>
      <c r="CD12" s="797"/>
      <c r="CE12" s="797" t="s">
        <v>222</v>
      </c>
      <c r="CF12" s="797"/>
      <c r="CG12" s="797"/>
      <c r="CH12" s="796" t="s">
        <v>36</v>
      </c>
      <c r="CI12" s="796"/>
    </row>
    <row r="13" spans="1:88" ht="39.75" customHeight="1" x14ac:dyDescent="0.25">
      <c r="A13" s="263" t="s">
        <v>162</v>
      </c>
      <c r="B13" s="263" t="s">
        <v>163</v>
      </c>
      <c r="C13" s="799" t="s">
        <v>215</v>
      </c>
      <c r="D13" s="799"/>
      <c r="E13" s="798">
        <v>42826</v>
      </c>
      <c r="F13" s="798"/>
      <c r="G13" s="241" t="s">
        <v>167</v>
      </c>
      <c r="H13" s="798">
        <f>H11</f>
        <v>42885</v>
      </c>
      <c r="I13" s="798"/>
      <c r="J13" s="242" t="s">
        <v>168</v>
      </c>
      <c r="K13" s="798">
        <f>K11</f>
        <v>42916</v>
      </c>
      <c r="L13" s="798"/>
      <c r="M13" s="242" t="s">
        <v>164</v>
      </c>
      <c r="N13" s="800">
        <f>N11</f>
        <v>42946</v>
      </c>
      <c r="O13" s="798"/>
      <c r="P13" s="242" t="s">
        <v>165</v>
      </c>
      <c r="Q13" s="798">
        <f>Q11</f>
        <v>42977</v>
      </c>
      <c r="R13" s="798"/>
      <c r="S13" s="242" t="s">
        <v>166</v>
      </c>
      <c r="T13" s="798">
        <v>42795</v>
      </c>
      <c r="U13" s="798"/>
      <c r="V13" s="242" t="s">
        <v>167</v>
      </c>
      <c r="W13" s="798">
        <v>42826</v>
      </c>
      <c r="X13" s="798"/>
      <c r="Y13" s="242" t="s">
        <v>168</v>
      </c>
      <c r="Z13" s="798">
        <v>42856</v>
      </c>
      <c r="AA13" s="798"/>
      <c r="AB13" s="242" t="s">
        <v>169</v>
      </c>
      <c r="AC13" s="798">
        <v>42887</v>
      </c>
      <c r="AD13" s="798"/>
      <c r="AE13" s="242" t="s">
        <v>170</v>
      </c>
      <c r="AF13" s="798">
        <v>42917</v>
      </c>
      <c r="AG13" s="798"/>
      <c r="AH13" s="243" t="s">
        <v>171</v>
      </c>
      <c r="AI13" s="798">
        <v>42948</v>
      </c>
      <c r="AJ13" s="798"/>
      <c r="AK13" s="244" t="s">
        <v>172</v>
      </c>
      <c r="AL13" s="798">
        <v>42979</v>
      </c>
      <c r="AM13" s="798"/>
      <c r="AN13" s="242" t="s">
        <v>173</v>
      </c>
      <c r="AO13" s="798">
        <v>43009</v>
      </c>
      <c r="AP13" s="798"/>
      <c r="AQ13" s="242" t="s">
        <v>174</v>
      </c>
      <c r="AR13" s="798">
        <v>43040</v>
      </c>
      <c r="AS13" s="798"/>
      <c r="AT13" s="242" t="s">
        <v>175</v>
      </c>
      <c r="AU13" s="798">
        <v>43070</v>
      </c>
      <c r="AV13" s="798"/>
      <c r="AW13" s="242" t="s">
        <v>176</v>
      </c>
      <c r="AX13" s="798">
        <v>43101</v>
      </c>
      <c r="AY13" s="798"/>
      <c r="AZ13" s="242" t="s">
        <v>177</v>
      </c>
      <c r="BA13" s="798">
        <v>43132</v>
      </c>
      <c r="BB13" s="798"/>
      <c r="BC13" s="242" t="s">
        <v>178</v>
      </c>
      <c r="BD13" s="798">
        <v>43160</v>
      </c>
      <c r="BE13" s="798"/>
      <c r="BF13" s="242" t="s">
        <v>179</v>
      </c>
      <c r="BG13" s="798">
        <f>BG11</f>
        <v>43401</v>
      </c>
      <c r="BH13" s="798"/>
      <c r="BI13" s="264"/>
      <c r="BJ13" s="798">
        <f>BJ11</f>
        <v>43432</v>
      </c>
      <c r="BK13" s="798"/>
      <c r="BL13" s="264"/>
      <c r="BM13" s="798">
        <f>BM11</f>
        <v>43462</v>
      </c>
      <c r="BN13" s="798"/>
      <c r="BO13" s="264"/>
      <c r="BP13" s="798">
        <f>BP11</f>
        <v>43493</v>
      </c>
      <c r="BQ13" s="798"/>
      <c r="BR13" s="264"/>
      <c r="BS13" s="798">
        <f>BS11</f>
        <v>43524</v>
      </c>
      <c r="BT13" s="798"/>
      <c r="BU13" s="264"/>
      <c r="BV13" s="798">
        <f>BV11</f>
        <v>43552</v>
      </c>
      <c r="BW13" s="798"/>
      <c r="BX13" s="264"/>
      <c r="BY13" s="798">
        <f>BY11</f>
        <v>43583</v>
      </c>
      <c r="BZ13" s="798"/>
      <c r="CA13" s="264"/>
      <c r="CB13" s="798">
        <f>CB11</f>
        <v>43613</v>
      </c>
      <c r="CC13" s="798"/>
      <c r="CD13" s="264"/>
      <c r="CE13" s="798">
        <f>CE11</f>
        <v>43644</v>
      </c>
      <c r="CF13" s="798"/>
      <c r="CG13" s="264"/>
      <c r="CH13" s="796"/>
      <c r="CI13" s="796"/>
    </row>
    <row r="14" spans="1:88" x14ac:dyDescent="0.25">
      <c r="A14" s="265"/>
      <c r="B14" s="265"/>
      <c r="C14" s="245" t="s">
        <v>180</v>
      </c>
      <c r="D14" s="245" t="s">
        <v>5</v>
      </c>
      <c r="E14" s="245" t="s">
        <v>180</v>
      </c>
      <c r="F14" s="245" t="s">
        <v>5</v>
      </c>
      <c r="G14" s="246">
        <f>E11</f>
        <v>42855</v>
      </c>
      <c r="H14" s="245" t="s">
        <v>180</v>
      </c>
      <c r="I14" s="245" t="s">
        <v>5</v>
      </c>
      <c r="J14" s="246">
        <f>H11</f>
        <v>42885</v>
      </c>
      <c r="K14" s="245" t="s">
        <v>180</v>
      </c>
      <c r="L14" s="245" t="s">
        <v>5</v>
      </c>
      <c r="M14" s="246">
        <f>K11</f>
        <v>42916</v>
      </c>
      <c r="N14" s="245" t="s">
        <v>180</v>
      </c>
      <c r="O14" s="245" t="s">
        <v>5</v>
      </c>
      <c r="P14" s="246">
        <f>N11</f>
        <v>42946</v>
      </c>
      <c r="Q14" s="245" t="s">
        <v>180</v>
      </c>
      <c r="R14" s="245" t="s">
        <v>5</v>
      </c>
      <c r="S14" s="246">
        <f>Q11</f>
        <v>42977</v>
      </c>
      <c r="T14" s="245" t="s">
        <v>180</v>
      </c>
      <c r="U14" s="245" t="s">
        <v>5</v>
      </c>
      <c r="V14" s="246">
        <f>T11</f>
        <v>43008</v>
      </c>
      <c r="W14" s="245" t="s">
        <v>180</v>
      </c>
      <c r="X14" s="245" t="s">
        <v>5</v>
      </c>
      <c r="Y14" s="246">
        <f>W11</f>
        <v>43038</v>
      </c>
      <c r="Z14" s="245" t="s">
        <v>180</v>
      </c>
      <c r="AA14" s="245" t="s">
        <v>5</v>
      </c>
      <c r="AB14" s="246">
        <f>Z11</f>
        <v>43069</v>
      </c>
      <c r="AC14" s="245" t="s">
        <v>180</v>
      </c>
      <c r="AD14" s="245" t="s">
        <v>5</v>
      </c>
      <c r="AE14" s="246">
        <f>AC11</f>
        <v>43099</v>
      </c>
      <c r="AF14" s="245" t="s">
        <v>180</v>
      </c>
      <c r="AG14" s="245" t="s">
        <v>5</v>
      </c>
      <c r="AH14" s="246">
        <f>AF11</f>
        <v>43130</v>
      </c>
      <c r="AI14" s="245" t="s">
        <v>180</v>
      </c>
      <c r="AJ14" s="245" t="s">
        <v>5</v>
      </c>
      <c r="AK14" s="246">
        <f>AI11</f>
        <v>43159</v>
      </c>
      <c r="AL14" s="245" t="s">
        <v>180</v>
      </c>
      <c r="AM14" s="245" t="s">
        <v>5</v>
      </c>
      <c r="AN14" s="246">
        <f>AL11</f>
        <v>43187</v>
      </c>
      <c r="AO14" s="245" t="s">
        <v>180</v>
      </c>
      <c r="AP14" s="245" t="s">
        <v>5</v>
      </c>
      <c r="AQ14" s="246">
        <f>AO11</f>
        <v>43218</v>
      </c>
      <c r="AR14" s="245" t="s">
        <v>180</v>
      </c>
      <c r="AS14" s="245" t="s">
        <v>5</v>
      </c>
      <c r="AT14" s="246">
        <f>AR11</f>
        <v>43248</v>
      </c>
      <c r="AU14" s="245" t="s">
        <v>180</v>
      </c>
      <c r="AV14" s="245" t="s">
        <v>5</v>
      </c>
      <c r="AW14" s="246">
        <f>AU11</f>
        <v>43279</v>
      </c>
      <c r="AX14" s="245" t="s">
        <v>180</v>
      </c>
      <c r="AY14" s="245" t="s">
        <v>5</v>
      </c>
      <c r="AZ14" s="246">
        <f>AX11</f>
        <v>43309</v>
      </c>
      <c r="BA14" s="245" t="s">
        <v>180</v>
      </c>
      <c r="BB14" s="245" t="s">
        <v>5</v>
      </c>
      <c r="BC14" s="246">
        <f>BA11</f>
        <v>43340</v>
      </c>
      <c r="BD14" s="245" t="s">
        <v>180</v>
      </c>
      <c r="BE14" s="245" t="s">
        <v>5</v>
      </c>
      <c r="BF14" s="246">
        <f>BD11</f>
        <v>43371</v>
      </c>
      <c r="BG14" s="245" t="s">
        <v>180</v>
      </c>
      <c r="BH14" s="245" t="s">
        <v>5</v>
      </c>
      <c r="BI14" s="246">
        <f>BG11</f>
        <v>43401</v>
      </c>
      <c r="BJ14" s="245" t="s">
        <v>180</v>
      </c>
      <c r="BK14" s="245" t="s">
        <v>5</v>
      </c>
      <c r="BL14" s="246">
        <f>BJ11</f>
        <v>43432</v>
      </c>
      <c r="BM14" s="245" t="s">
        <v>180</v>
      </c>
      <c r="BN14" s="245" t="s">
        <v>5</v>
      </c>
      <c r="BO14" s="246">
        <f>BM11</f>
        <v>43462</v>
      </c>
      <c r="BP14" s="245" t="s">
        <v>180</v>
      </c>
      <c r="BQ14" s="245" t="s">
        <v>5</v>
      </c>
      <c r="BR14" s="246">
        <f>BP11</f>
        <v>43493</v>
      </c>
      <c r="BS14" s="245" t="s">
        <v>180</v>
      </c>
      <c r="BT14" s="245" t="s">
        <v>5</v>
      </c>
      <c r="BU14" s="246">
        <f>BS11</f>
        <v>43524</v>
      </c>
      <c r="BV14" s="245" t="s">
        <v>180</v>
      </c>
      <c r="BW14" s="245" t="s">
        <v>5</v>
      </c>
      <c r="BX14" s="246">
        <f>BV11</f>
        <v>43552</v>
      </c>
      <c r="BY14" s="245" t="s">
        <v>180</v>
      </c>
      <c r="BZ14" s="245" t="s">
        <v>5</v>
      </c>
      <c r="CA14" s="246">
        <f>BY11</f>
        <v>43583</v>
      </c>
      <c r="CB14" s="245" t="s">
        <v>180</v>
      </c>
      <c r="CC14" s="245" t="s">
        <v>5</v>
      </c>
      <c r="CD14" s="246">
        <f>CB11</f>
        <v>43613</v>
      </c>
      <c r="CE14" s="245" t="s">
        <v>180</v>
      </c>
      <c r="CF14" s="245" t="s">
        <v>5</v>
      </c>
      <c r="CG14" s="246">
        <f>CE11</f>
        <v>43644</v>
      </c>
      <c r="CH14" s="245" t="s">
        <v>180</v>
      </c>
      <c r="CI14" s="245" t="s">
        <v>5</v>
      </c>
    </row>
    <row r="15" spans="1:88" x14ac:dyDescent="0.25">
      <c r="A15" s="266">
        <v>1</v>
      </c>
      <c r="B15" s="265" t="s">
        <v>181</v>
      </c>
      <c r="C15" s="247">
        <f t="shared" ref="C15:C40" si="8">$CH15*D15</f>
        <v>139903.071</v>
      </c>
      <c r="D15" s="267">
        <v>0.33</v>
      </c>
      <c r="E15" s="268">
        <f t="shared" ref="E15:E40" si="9">$CH15*F15</f>
        <v>7037.5484200000001</v>
      </c>
      <c r="F15" s="269">
        <v>1.66E-2</v>
      </c>
      <c r="G15" s="270">
        <f t="shared" ref="G15:G39" si="10">F15+D15</f>
        <v>0.34660000000000002</v>
      </c>
      <c r="H15" s="268">
        <f t="shared" ref="H15:H40" si="11">$CH15*I15</f>
        <v>7037.5484200000001</v>
      </c>
      <c r="I15" s="269">
        <v>1.66E-2</v>
      </c>
      <c r="J15" s="270">
        <f>I15+G15</f>
        <v>0.36320000000000002</v>
      </c>
      <c r="K15" s="268">
        <f t="shared" ref="K15:K40" si="12">$CH15*L15</f>
        <v>7037.5484200000001</v>
      </c>
      <c r="L15" s="269">
        <v>1.66E-2</v>
      </c>
      <c r="M15" s="270">
        <f>L15+J15</f>
        <v>0.37980000000000003</v>
      </c>
      <c r="N15" s="268">
        <f t="shared" ref="N15:N40" si="13">$CH15*O15</f>
        <v>7037.5484200000001</v>
      </c>
      <c r="O15" s="269">
        <v>1.66E-2</v>
      </c>
      <c r="P15" s="270">
        <f>O15+M15</f>
        <v>0.39640000000000003</v>
      </c>
      <c r="Q15" s="268">
        <f t="shared" ref="Q15:Q40" si="14">$CH15*R15</f>
        <v>7037.5484200000001</v>
      </c>
      <c r="R15" s="269">
        <v>1.66E-2</v>
      </c>
      <c r="S15" s="270">
        <f>R15+P15</f>
        <v>0.41300000000000003</v>
      </c>
      <c r="T15" s="268">
        <f t="shared" ref="T15:T40" si="15">$CH15*U15</f>
        <v>7037.5484200000001</v>
      </c>
      <c r="U15" s="269">
        <v>1.66E-2</v>
      </c>
      <c r="V15" s="270">
        <f>U15+S15</f>
        <v>0.42960000000000004</v>
      </c>
      <c r="W15" s="268">
        <f t="shared" ref="W15:W40" si="16">$CH15*X15</f>
        <v>7037.5484200000001</v>
      </c>
      <c r="X15" s="269">
        <v>1.66E-2</v>
      </c>
      <c r="Y15" s="270">
        <f>X15+V15</f>
        <v>0.44620000000000004</v>
      </c>
      <c r="Z15" s="268">
        <f t="shared" ref="Z15:Z40" si="17">$CH15*AA15</f>
        <v>7037.5484200000001</v>
      </c>
      <c r="AA15" s="269">
        <v>1.66E-2</v>
      </c>
      <c r="AB15" s="270">
        <f>AA15+Y15</f>
        <v>0.46280000000000004</v>
      </c>
      <c r="AC15" s="268">
        <f t="shared" ref="AC15:AC40" si="18">$CH15*AD15</f>
        <v>7037.5484200000001</v>
      </c>
      <c r="AD15" s="269">
        <v>1.66E-2</v>
      </c>
      <c r="AE15" s="270">
        <f>AD15+AB15</f>
        <v>0.47940000000000005</v>
      </c>
      <c r="AF15" s="268">
        <f t="shared" ref="AF15:AF40" si="19">$CH15*AG15</f>
        <v>7037.5484200000001</v>
      </c>
      <c r="AG15" s="269">
        <v>1.66E-2</v>
      </c>
      <c r="AH15" s="270">
        <f>AG15+AE15</f>
        <v>0.49600000000000005</v>
      </c>
      <c r="AI15" s="268">
        <f t="shared" ref="AI15:AI40" si="20">$CH15*AJ15</f>
        <v>42394.87</v>
      </c>
      <c r="AJ15" s="269">
        <v>0.1</v>
      </c>
      <c r="AK15" s="270">
        <f>AJ15+AH15</f>
        <v>0.59600000000000009</v>
      </c>
      <c r="AL15" s="268">
        <f t="shared" ref="AL15:AL40" si="21">$CH15*AM15</f>
        <v>42394.87</v>
      </c>
      <c r="AM15" s="269">
        <v>0.1</v>
      </c>
      <c r="AN15" s="270">
        <f>AM15+AK15</f>
        <v>0.69600000000000006</v>
      </c>
      <c r="AO15" s="268">
        <f t="shared" ref="AO15:AO40" si="22">$CH15*AP15</f>
        <v>42394.87</v>
      </c>
      <c r="AP15" s="269">
        <v>0.1</v>
      </c>
      <c r="AQ15" s="270">
        <f>AP15+AN15</f>
        <v>0.79600000000000004</v>
      </c>
      <c r="AR15" s="268">
        <f t="shared" ref="AR15:AR40" si="23">$CH15*AS15</f>
        <v>42394.87</v>
      </c>
      <c r="AS15" s="269">
        <v>0.1</v>
      </c>
      <c r="AT15" s="270">
        <f>AS15+AQ15</f>
        <v>0.89600000000000002</v>
      </c>
      <c r="AU15" s="268">
        <f t="shared" ref="AU15:AU40" si="24">$CH15*AV15</f>
        <v>44090.664799999999</v>
      </c>
      <c r="AV15" s="269">
        <v>0.104</v>
      </c>
      <c r="AW15" s="270">
        <f>AV15+AT15</f>
        <v>1</v>
      </c>
      <c r="AX15" s="268">
        <f t="shared" ref="AX15:AX40" si="25">$CH15*AY15</f>
        <v>0</v>
      </c>
      <c r="AY15" s="269"/>
      <c r="AZ15" s="270">
        <f>AY15+AW15</f>
        <v>1</v>
      </c>
      <c r="BA15" s="268">
        <f t="shared" ref="BA15:BA40" si="26">$CH15*BB15</f>
        <v>0</v>
      </c>
      <c r="BB15" s="269"/>
      <c r="BC15" s="270">
        <f>BB15+AZ15</f>
        <v>1</v>
      </c>
      <c r="BD15" s="268">
        <f t="shared" ref="BD15:BD40" si="27">$CH15*BE15</f>
        <v>0</v>
      </c>
      <c r="BE15" s="269"/>
      <c r="BF15" s="270">
        <f>BE15+BC15</f>
        <v>1</v>
      </c>
      <c r="BG15" s="268">
        <f t="shared" ref="BG15:BG40" si="28">$CH15*BH15</f>
        <v>0</v>
      </c>
      <c r="BH15" s="269"/>
      <c r="BI15" s="270">
        <f>BH15+BF15</f>
        <v>1</v>
      </c>
      <c r="BJ15" s="268">
        <f t="shared" ref="BJ15:BJ40" si="29">$CH15*BK15</f>
        <v>0</v>
      </c>
      <c r="BK15" s="269"/>
      <c r="BL15" s="270">
        <f>BK15+BI15</f>
        <v>1</v>
      </c>
      <c r="BM15" s="268">
        <f t="shared" ref="BM15:BM40" si="30">$CH15*BN15</f>
        <v>0</v>
      </c>
      <c r="BN15" s="269"/>
      <c r="BO15" s="270">
        <f>BN15+BL15</f>
        <v>1</v>
      </c>
      <c r="BP15" s="268">
        <f t="shared" ref="BP15:BP40" si="31">$CH15*BQ15</f>
        <v>0</v>
      </c>
      <c r="BQ15" s="269"/>
      <c r="BR15" s="270">
        <f>BQ15+BO15</f>
        <v>1</v>
      </c>
      <c r="BS15" s="268">
        <f t="shared" ref="BS15:BS40" si="32">$CH15*BT15</f>
        <v>0</v>
      </c>
      <c r="BT15" s="269"/>
      <c r="BU15" s="270">
        <f>BT15+BR15</f>
        <v>1</v>
      </c>
      <c r="BV15" s="268">
        <f t="shared" ref="BV15:BV40" si="33">$CH15*BW15</f>
        <v>0</v>
      </c>
      <c r="BW15" s="269"/>
      <c r="BX15" s="270">
        <f>BW15+BU15</f>
        <v>1</v>
      </c>
      <c r="BY15" s="268">
        <f t="shared" ref="BY15:BY40" si="34">$CH15*BZ15</f>
        <v>0</v>
      </c>
      <c r="BZ15" s="269"/>
      <c r="CA15" s="270">
        <f>BZ15+BX15</f>
        <v>1</v>
      </c>
      <c r="CB15" s="268">
        <f t="shared" ref="CB15:CB40" si="35">$CH15*CC15</f>
        <v>0</v>
      </c>
      <c r="CC15" s="269"/>
      <c r="CD15" s="270">
        <f>CC15+CA15</f>
        <v>1</v>
      </c>
      <c r="CE15" s="268">
        <f t="shared" ref="CE15:CE40" si="36">$CH15*CF15</f>
        <v>0</v>
      </c>
      <c r="CF15" s="269"/>
      <c r="CG15" s="270">
        <f>CF15+CD15</f>
        <v>1</v>
      </c>
      <c r="CH15" s="248">
        <f>102775.44+321173.26</f>
        <v>423948.7</v>
      </c>
      <c r="CI15" s="250">
        <f t="shared" ref="CI15:CI40" si="37">SUM(CJ15:CJ15)</f>
        <v>1</v>
      </c>
      <c r="CJ15" s="271">
        <f>D15+F15+I15+L15+O15+R15+U15+X15+AA15+AD15+AG15+AJ15+AM15+AP15+AS15+AV15+AY15+BB15+BE15+BH15+BK15+BN15+BQ15+BT15+BW15+BZ15+CC15+CF15</f>
        <v>1</v>
      </c>
    </row>
    <row r="16" spans="1:88" x14ac:dyDescent="0.25">
      <c r="A16" s="266">
        <v>2</v>
      </c>
      <c r="B16" s="265" t="s">
        <v>182</v>
      </c>
      <c r="C16" s="247">
        <f t="shared" si="8"/>
        <v>284045.63550000003</v>
      </c>
      <c r="D16" s="267">
        <v>0.33</v>
      </c>
      <c r="E16" s="268">
        <f t="shared" si="9"/>
        <v>7746.6991499999995</v>
      </c>
      <c r="F16" s="269">
        <v>8.9999999999999993E-3</v>
      </c>
      <c r="G16" s="270">
        <f t="shared" si="10"/>
        <v>0.33900000000000002</v>
      </c>
      <c r="H16" s="268">
        <f t="shared" si="11"/>
        <v>7746.6991499999995</v>
      </c>
      <c r="I16" s="269">
        <v>8.9999999999999993E-3</v>
      </c>
      <c r="J16" s="270">
        <f t="shared" ref="J16:J39" si="38">I16+G16</f>
        <v>0.34800000000000003</v>
      </c>
      <c r="K16" s="268">
        <f t="shared" si="12"/>
        <v>7746.6991499999995</v>
      </c>
      <c r="L16" s="269">
        <v>8.9999999999999993E-3</v>
      </c>
      <c r="M16" s="270">
        <f t="shared" ref="M16:M39" si="39">L16+J16</f>
        <v>0.35700000000000004</v>
      </c>
      <c r="N16" s="268">
        <f t="shared" si="13"/>
        <v>7746.6991499999995</v>
      </c>
      <c r="O16" s="269">
        <v>8.9999999999999993E-3</v>
      </c>
      <c r="P16" s="270">
        <f t="shared" ref="P16:P39" si="40">O16+M16</f>
        <v>0.36600000000000005</v>
      </c>
      <c r="Q16" s="268">
        <f t="shared" si="14"/>
        <v>7746.6991499999995</v>
      </c>
      <c r="R16" s="269">
        <v>8.9999999999999993E-3</v>
      </c>
      <c r="S16" s="270">
        <f t="shared" ref="S16:S39" si="41">R16+P16</f>
        <v>0.37500000000000006</v>
      </c>
      <c r="T16" s="268">
        <f t="shared" si="15"/>
        <v>7746.6991499999995</v>
      </c>
      <c r="U16" s="269">
        <v>8.9999999999999993E-3</v>
      </c>
      <c r="V16" s="270">
        <f t="shared" ref="V16:V39" si="42">U16+S16</f>
        <v>0.38400000000000006</v>
      </c>
      <c r="W16" s="268">
        <f t="shared" si="16"/>
        <v>7746.6991499999995</v>
      </c>
      <c r="X16" s="269">
        <v>8.9999999999999993E-3</v>
      </c>
      <c r="Y16" s="270">
        <f t="shared" ref="Y16:Y39" si="43">X16+V16</f>
        <v>0.39300000000000007</v>
      </c>
      <c r="Z16" s="268">
        <f t="shared" si="17"/>
        <v>7746.6991499999995</v>
      </c>
      <c r="AA16" s="269">
        <v>8.9999999999999993E-3</v>
      </c>
      <c r="AB16" s="270">
        <f t="shared" ref="AB16:AB39" si="44">AA16+Y16</f>
        <v>0.40200000000000008</v>
      </c>
      <c r="AC16" s="268">
        <f t="shared" si="18"/>
        <v>7746.6991499999995</v>
      </c>
      <c r="AD16" s="269">
        <v>8.9999999999999993E-3</v>
      </c>
      <c r="AE16" s="270">
        <f t="shared" ref="AE16:AE39" si="45">AD16+AB16</f>
        <v>0.41100000000000009</v>
      </c>
      <c r="AF16" s="268">
        <f t="shared" si="19"/>
        <v>7746.6991499999995</v>
      </c>
      <c r="AG16" s="269">
        <v>8.9999999999999993E-3</v>
      </c>
      <c r="AH16" s="270">
        <f t="shared" ref="AH16:AH39" si="46">AG16+AE16</f>
        <v>0.4200000000000001</v>
      </c>
      <c r="AI16" s="268">
        <f t="shared" si="20"/>
        <v>27027.372589999995</v>
      </c>
      <c r="AJ16" s="269">
        <v>3.1399999999999997E-2</v>
      </c>
      <c r="AK16" s="270">
        <f t="shared" ref="AK16:AK39" si="47">AJ16+AH16</f>
        <v>0.45140000000000008</v>
      </c>
      <c r="AL16" s="268">
        <f t="shared" si="21"/>
        <v>26683.074850000001</v>
      </c>
      <c r="AM16" s="269">
        <v>3.1E-2</v>
      </c>
      <c r="AN16" s="270">
        <f t="shared" ref="AN16:AN39" si="48">AM16+AK16</f>
        <v>0.48240000000000005</v>
      </c>
      <c r="AO16" s="268">
        <f t="shared" si="22"/>
        <v>26683.074850000001</v>
      </c>
      <c r="AP16" s="269">
        <v>3.1E-2</v>
      </c>
      <c r="AQ16" s="270">
        <f t="shared" ref="AQ16:AQ39" si="49">AP16+AN16</f>
        <v>0.51340000000000008</v>
      </c>
      <c r="AR16" s="268">
        <f t="shared" si="23"/>
        <v>26683.074850000001</v>
      </c>
      <c r="AS16" s="269">
        <v>3.1E-2</v>
      </c>
      <c r="AT16" s="270">
        <f t="shared" ref="AT16:AT39" si="50">AS16+AQ16</f>
        <v>0.54440000000000011</v>
      </c>
      <c r="AU16" s="268">
        <f t="shared" si="24"/>
        <v>26683.074850000001</v>
      </c>
      <c r="AV16" s="269">
        <v>3.1E-2</v>
      </c>
      <c r="AW16" s="270">
        <f t="shared" ref="AW16:AW39" si="51">AV16+AT16</f>
        <v>0.57540000000000013</v>
      </c>
      <c r="AX16" s="268">
        <f t="shared" si="25"/>
        <v>26683.074850000001</v>
      </c>
      <c r="AY16" s="269">
        <v>3.1E-2</v>
      </c>
      <c r="AZ16" s="270">
        <f t="shared" ref="AZ16:AZ39" si="52">AY16+AW16</f>
        <v>0.60640000000000016</v>
      </c>
      <c r="BA16" s="268">
        <f t="shared" si="26"/>
        <v>26683.074850000001</v>
      </c>
      <c r="BB16" s="269">
        <v>3.1E-2</v>
      </c>
      <c r="BC16" s="270">
        <f t="shared" ref="BC16:BC39" si="53">BB16+AZ16</f>
        <v>0.63740000000000019</v>
      </c>
      <c r="BD16" s="268">
        <f t="shared" si="27"/>
        <v>26683.074850000001</v>
      </c>
      <c r="BE16" s="269">
        <v>3.1E-2</v>
      </c>
      <c r="BF16" s="270">
        <f t="shared" ref="BF16:BF39" si="54">BE16+BC16</f>
        <v>0.66840000000000022</v>
      </c>
      <c r="BG16" s="268">
        <f t="shared" si="28"/>
        <v>26683.074850000001</v>
      </c>
      <c r="BH16" s="269">
        <v>3.1E-2</v>
      </c>
      <c r="BI16" s="270">
        <f t="shared" ref="BI16:BI39" si="55">BH16+BF16</f>
        <v>0.69940000000000024</v>
      </c>
      <c r="BJ16" s="268">
        <f t="shared" si="29"/>
        <v>26683.074850000001</v>
      </c>
      <c r="BK16" s="269">
        <v>3.1E-2</v>
      </c>
      <c r="BL16" s="270">
        <f t="shared" ref="BL16:BL39" si="56">BK16+BI16</f>
        <v>0.73040000000000027</v>
      </c>
      <c r="BM16" s="268">
        <f t="shared" si="30"/>
        <v>26683.074850000001</v>
      </c>
      <c r="BN16" s="269">
        <v>3.1E-2</v>
      </c>
      <c r="BO16" s="270">
        <f t="shared" ref="BO16:BO39" si="57">BN16+BL16</f>
        <v>0.7614000000000003</v>
      </c>
      <c r="BP16" s="268">
        <f t="shared" si="31"/>
        <v>26683.074850000001</v>
      </c>
      <c r="BQ16" s="269">
        <v>3.1E-2</v>
      </c>
      <c r="BR16" s="270">
        <f t="shared" ref="BR16:BR39" si="58">BQ16+BO16</f>
        <v>0.79240000000000033</v>
      </c>
      <c r="BS16" s="268">
        <f t="shared" si="32"/>
        <v>26683.074850000001</v>
      </c>
      <c r="BT16" s="269">
        <v>3.1E-2</v>
      </c>
      <c r="BU16" s="270">
        <f t="shared" ref="BU16:BU39" si="59">BT16+BR16</f>
        <v>0.82340000000000035</v>
      </c>
      <c r="BV16" s="268">
        <f t="shared" si="33"/>
        <v>34429.773999999998</v>
      </c>
      <c r="BW16" s="269">
        <v>0.04</v>
      </c>
      <c r="BX16" s="270">
        <f t="shared" ref="BX16:BX39" si="60">BW16+BU16</f>
        <v>0.86340000000000039</v>
      </c>
      <c r="BY16" s="268">
        <f t="shared" si="34"/>
        <v>34429.773999999998</v>
      </c>
      <c r="BZ16" s="269">
        <v>0.04</v>
      </c>
      <c r="CA16" s="270">
        <f t="shared" ref="CA16:CA39" si="61">BZ16+BX16</f>
        <v>0.90340000000000042</v>
      </c>
      <c r="CB16" s="268">
        <f t="shared" si="35"/>
        <v>34429.773999999998</v>
      </c>
      <c r="CC16" s="269">
        <v>0.04</v>
      </c>
      <c r="CD16" s="270">
        <f t="shared" ref="CD16:CD39" si="62">CC16+CA16</f>
        <v>0.94340000000000046</v>
      </c>
      <c r="CE16" s="268">
        <f t="shared" si="36"/>
        <v>48718.130209999996</v>
      </c>
      <c r="CF16" s="269">
        <v>5.6599999999999998E-2</v>
      </c>
      <c r="CG16" s="270">
        <f t="shared" ref="CG16:CG39" si="63">CF16+CD16</f>
        <v>1.0000000000000004</v>
      </c>
      <c r="CH16" s="248">
        <f>194309.83+642346.53+24087.99</f>
        <v>860744.35</v>
      </c>
      <c r="CI16" s="250">
        <f t="shared" si="37"/>
        <v>1.0000000000000004</v>
      </c>
      <c r="CJ16" s="271">
        <f>D16+F16+I16+L16+O16+R16+U16+X16+AA16+AD16+AG16+AJ16+AM16+AP16+AS16+AV16+AY16+BB16+BE16+BH16+BK16+BN16+BQ16+BT16+BW16+BZ16+CC16+CF16</f>
        <v>1.0000000000000004</v>
      </c>
    </row>
    <row r="17" spans="1:88" x14ac:dyDescent="0.25">
      <c r="A17" s="266">
        <v>3</v>
      </c>
      <c r="B17" s="265" t="s">
        <v>183</v>
      </c>
      <c r="C17" s="247">
        <f t="shared" si="8"/>
        <v>64652.177699999993</v>
      </c>
      <c r="D17" s="267">
        <v>0.33</v>
      </c>
      <c r="E17" s="268">
        <f t="shared" si="9"/>
        <v>6523.9924769999998</v>
      </c>
      <c r="F17" s="269">
        <v>3.3300000000000003E-2</v>
      </c>
      <c r="G17" s="270">
        <f t="shared" si="10"/>
        <v>0.36330000000000001</v>
      </c>
      <c r="H17" s="268">
        <f t="shared" si="11"/>
        <v>6523.9924769999998</v>
      </c>
      <c r="I17" s="269">
        <v>3.3300000000000003E-2</v>
      </c>
      <c r="J17" s="270">
        <f t="shared" si="38"/>
        <v>0.39660000000000001</v>
      </c>
      <c r="K17" s="268">
        <f t="shared" si="12"/>
        <v>6523.9924769999998</v>
      </c>
      <c r="L17" s="269">
        <v>3.3300000000000003E-2</v>
      </c>
      <c r="M17" s="270">
        <f t="shared" si="39"/>
        <v>0.4299</v>
      </c>
      <c r="N17" s="268">
        <f t="shared" si="13"/>
        <v>6523.9924769999998</v>
      </c>
      <c r="O17" s="269">
        <v>3.3300000000000003E-2</v>
      </c>
      <c r="P17" s="270">
        <f t="shared" si="40"/>
        <v>0.4632</v>
      </c>
      <c r="Q17" s="268">
        <f t="shared" si="14"/>
        <v>6523.9924769999998</v>
      </c>
      <c r="R17" s="269">
        <v>3.3300000000000003E-2</v>
      </c>
      <c r="S17" s="270">
        <f t="shared" si="41"/>
        <v>0.4965</v>
      </c>
      <c r="T17" s="268">
        <f t="shared" si="15"/>
        <v>6523.9924769999998</v>
      </c>
      <c r="U17" s="269">
        <v>3.3300000000000003E-2</v>
      </c>
      <c r="V17" s="270">
        <f t="shared" si="42"/>
        <v>0.52980000000000005</v>
      </c>
      <c r="W17" s="268">
        <f t="shared" si="16"/>
        <v>6523.9924769999998</v>
      </c>
      <c r="X17" s="269">
        <v>3.3300000000000003E-2</v>
      </c>
      <c r="Y17" s="270">
        <f t="shared" si="43"/>
        <v>0.56310000000000004</v>
      </c>
      <c r="Z17" s="268">
        <f t="shared" si="17"/>
        <v>6523.9924769999998</v>
      </c>
      <c r="AA17" s="269">
        <v>3.3300000000000003E-2</v>
      </c>
      <c r="AB17" s="270">
        <f t="shared" si="44"/>
        <v>0.59640000000000004</v>
      </c>
      <c r="AC17" s="268">
        <f t="shared" si="18"/>
        <v>6523.9924769999998</v>
      </c>
      <c r="AD17" s="269">
        <v>3.3300000000000003E-2</v>
      </c>
      <c r="AE17" s="270">
        <f t="shared" si="45"/>
        <v>0.62970000000000004</v>
      </c>
      <c r="AF17" s="268">
        <f t="shared" si="19"/>
        <v>6523.9924769999998</v>
      </c>
      <c r="AG17" s="269">
        <v>3.3300000000000003E-2</v>
      </c>
      <c r="AH17" s="270">
        <f t="shared" si="46"/>
        <v>0.66300000000000003</v>
      </c>
      <c r="AI17" s="268">
        <f t="shared" si="20"/>
        <v>9795.7844999999998</v>
      </c>
      <c r="AJ17" s="269">
        <v>0.05</v>
      </c>
      <c r="AK17" s="270">
        <f t="shared" si="47"/>
        <v>0.71300000000000008</v>
      </c>
      <c r="AL17" s="268">
        <f t="shared" si="21"/>
        <v>9795.7844999999998</v>
      </c>
      <c r="AM17" s="269">
        <v>0.05</v>
      </c>
      <c r="AN17" s="270">
        <f t="shared" si="48"/>
        <v>0.76300000000000012</v>
      </c>
      <c r="AO17" s="268">
        <f t="shared" si="22"/>
        <v>9795.7844999999998</v>
      </c>
      <c r="AP17" s="269">
        <v>0.05</v>
      </c>
      <c r="AQ17" s="270">
        <f t="shared" si="49"/>
        <v>0.81300000000000017</v>
      </c>
      <c r="AR17" s="268">
        <f t="shared" si="23"/>
        <v>9795.7844999999998</v>
      </c>
      <c r="AS17" s="269">
        <v>0.05</v>
      </c>
      <c r="AT17" s="270">
        <f t="shared" si="50"/>
        <v>0.86300000000000021</v>
      </c>
      <c r="AU17" s="268">
        <f t="shared" si="24"/>
        <v>9795.7844999999998</v>
      </c>
      <c r="AV17" s="269">
        <v>0.05</v>
      </c>
      <c r="AW17" s="270">
        <f t="shared" si="51"/>
        <v>0.91300000000000026</v>
      </c>
      <c r="AX17" s="268">
        <f t="shared" si="25"/>
        <v>9795.7844999999998</v>
      </c>
      <c r="AY17" s="269">
        <v>0.05</v>
      </c>
      <c r="AZ17" s="270">
        <f t="shared" si="52"/>
        <v>0.9630000000000003</v>
      </c>
      <c r="BA17" s="268">
        <f t="shared" si="26"/>
        <v>7248.8805299999985</v>
      </c>
      <c r="BB17" s="269">
        <v>3.6999999999999998E-2</v>
      </c>
      <c r="BC17" s="270">
        <f t="shared" si="53"/>
        <v>1.0000000000000002</v>
      </c>
      <c r="BD17" s="268">
        <f t="shared" si="27"/>
        <v>0</v>
      </c>
      <c r="BE17" s="269"/>
      <c r="BF17" s="270">
        <f t="shared" si="54"/>
        <v>1.0000000000000002</v>
      </c>
      <c r="BG17" s="268">
        <f t="shared" si="28"/>
        <v>0</v>
      </c>
      <c r="BH17" s="269"/>
      <c r="BI17" s="270">
        <f t="shared" si="55"/>
        <v>1.0000000000000002</v>
      </c>
      <c r="BJ17" s="268">
        <f t="shared" si="29"/>
        <v>0</v>
      </c>
      <c r="BK17" s="269"/>
      <c r="BL17" s="270">
        <f t="shared" si="56"/>
        <v>1.0000000000000002</v>
      </c>
      <c r="BM17" s="268">
        <f t="shared" si="30"/>
        <v>0</v>
      </c>
      <c r="BN17" s="269"/>
      <c r="BO17" s="270">
        <f t="shared" si="57"/>
        <v>1.0000000000000002</v>
      </c>
      <c r="BP17" s="268">
        <f t="shared" si="31"/>
        <v>0</v>
      </c>
      <c r="BQ17" s="269"/>
      <c r="BR17" s="270">
        <f t="shared" si="58"/>
        <v>1.0000000000000002</v>
      </c>
      <c r="BS17" s="268">
        <f t="shared" si="32"/>
        <v>0</v>
      </c>
      <c r="BT17" s="269"/>
      <c r="BU17" s="270">
        <f t="shared" si="59"/>
        <v>1.0000000000000002</v>
      </c>
      <c r="BV17" s="268">
        <f t="shared" si="33"/>
        <v>0</v>
      </c>
      <c r="BW17" s="269"/>
      <c r="BX17" s="270">
        <f t="shared" si="60"/>
        <v>1.0000000000000002</v>
      </c>
      <c r="BY17" s="268">
        <f t="shared" si="34"/>
        <v>0</v>
      </c>
      <c r="BZ17" s="269"/>
      <c r="CA17" s="270">
        <f t="shared" si="61"/>
        <v>1.0000000000000002</v>
      </c>
      <c r="CB17" s="268">
        <f t="shared" si="35"/>
        <v>0</v>
      </c>
      <c r="CC17" s="269"/>
      <c r="CD17" s="270">
        <f t="shared" si="62"/>
        <v>1.0000000000000002</v>
      </c>
      <c r="CE17" s="268">
        <f t="shared" si="36"/>
        <v>0</v>
      </c>
      <c r="CF17" s="269"/>
      <c r="CG17" s="270">
        <f t="shared" si="63"/>
        <v>1.0000000000000002</v>
      </c>
      <c r="CH17" s="248">
        <f>160586.63+4817.6+14452.8+8029.33+8029.33</f>
        <v>195915.68999999997</v>
      </c>
      <c r="CI17" s="250">
        <f t="shared" si="37"/>
        <v>1.0000000000000002</v>
      </c>
      <c r="CJ17" s="271">
        <f t="shared" ref="CJ17:CJ40" si="64">D17+F17+I17+L17+O17+R17+U17+X17+AA17+AD17+AG17+AJ17+AM17+AP17+AS17+AV17+AY17+BB17+BE17+BH17+BK17+BN17+BQ17+BT17+BW17+BZ17+CC17+CF17</f>
        <v>1.0000000000000002</v>
      </c>
    </row>
    <row r="18" spans="1:88" x14ac:dyDescent="0.25">
      <c r="A18" s="266">
        <v>4</v>
      </c>
      <c r="B18" s="265" t="s">
        <v>184</v>
      </c>
      <c r="C18" s="247">
        <f t="shared" si="8"/>
        <v>0</v>
      </c>
      <c r="D18" s="267"/>
      <c r="E18" s="268">
        <f t="shared" si="9"/>
        <v>0</v>
      </c>
      <c r="F18" s="269"/>
      <c r="G18" s="270">
        <f t="shared" si="10"/>
        <v>0</v>
      </c>
      <c r="H18" s="268">
        <f t="shared" si="11"/>
        <v>0</v>
      </c>
      <c r="I18" s="269"/>
      <c r="J18" s="270">
        <f t="shared" si="38"/>
        <v>0</v>
      </c>
      <c r="K18" s="268">
        <f t="shared" si="12"/>
        <v>0</v>
      </c>
      <c r="L18" s="269"/>
      <c r="M18" s="270">
        <f t="shared" si="39"/>
        <v>0</v>
      </c>
      <c r="N18" s="268">
        <f t="shared" si="13"/>
        <v>0</v>
      </c>
      <c r="O18" s="269"/>
      <c r="P18" s="270">
        <f t="shared" si="40"/>
        <v>0</v>
      </c>
      <c r="Q18" s="268">
        <f t="shared" si="14"/>
        <v>0</v>
      </c>
      <c r="R18" s="269"/>
      <c r="S18" s="270">
        <f t="shared" si="41"/>
        <v>0</v>
      </c>
      <c r="T18" s="268">
        <f t="shared" si="15"/>
        <v>0</v>
      </c>
      <c r="U18" s="269"/>
      <c r="V18" s="270">
        <f t="shared" si="42"/>
        <v>0</v>
      </c>
      <c r="W18" s="268">
        <f t="shared" si="16"/>
        <v>0</v>
      </c>
      <c r="X18" s="269"/>
      <c r="Y18" s="270">
        <f t="shared" si="43"/>
        <v>0</v>
      </c>
      <c r="Z18" s="268">
        <f t="shared" si="17"/>
        <v>0</v>
      </c>
      <c r="AA18" s="269"/>
      <c r="AB18" s="270">
        <f t="shared" si="44"/>
        <v>0</v>
      </c>
      <c r="AC18" s="268">
        <f t="shared" si="18"/>
        <v>0</v>
      </c>
      <c r="AD18" s="269"/>
      <c r="AE18" s="270">
        <f t="shared" si="45"/>
        <v>0</v>
      </c>
      <c r="AF18" s="268">
        <f t="shared" si="19"/>
        <v>0</v>
      </c>
      <c r="AG18" s="269"/>
      <c r="AH18" s="270">
        <f t="shared" si="46"/>
        <v>0</v>
      </c>
      <c r="AI18" s="268">
        <f t="shared" si="20"/>
        <v>0</v>
      </c>
      <c r="AJ18" s="269"/>
      <c r="AK18" s="270">
        <f t="shared" si="47"/>
        <v>0</v>
      </c>
      <c r="AL18" s="268">
        <f t="shared" si="21"/>
        <v>0</v>
      </c>
      <c r="AM18" s="269"/>
      <c r="AN18" s="270">
        <f t="shared" si="48"/>
        <v>0</v>
      </c>
      <c r="AO18" s="268">
        <f t="shared" si="22"/>
        <v>0</v>
      </c>
      <c r="AP18" s="269"/>
      <c r="AQ18" s="270">
        <f t="shared" si="49"/>
        <v>0</v>
      </c>
      <c r="AR18" s="268">
        <f t="shared" si="23"/>
        <v>0</v>
      </c>
      <c r="AS18" s="269"/>
      <c r="AT18" s="270">
        <f t="shared" si="50"/>
        <v>0</v>
      </c>
      <c r="AU18" s="268">
        <f t="shared" si="24"/>
        <v>0</v>
      </c>
      <c r="AV18" s="269"/>
      <c r="AW18" s="270">
        <f t="shared" si="51"/>
        <v>0</v>
      </c>
      <c r="AX18" s="268">
        <f t="shared" si="25"/>
        <v>0</v>
      </c>
      <c r="AY18" s="269"/>
      <c r="AZ18" s="270">
        <f t="shared" si="52"/>
        <v>0</v>
      </c>
      <c r="BA18" s="268">
        <f t="shared" si="26"/>
        <v>0</v>
      </c>
      <c r="BB18" s="269"/>
      <c r="BC18" s="270">
        <f t="shared" si="53"/>
        <v>0</v>
      </c>
      <c r="BD18" s="268">
        <f t="shared" si="27"/>
        <v>0</v>
      </c>
      <c r="BE18" s="269"/>
      <c r="BF18" s="270">
        <f t="shared" si="54"/>
        <v>0</v>
      </c>
      <c r="BG18" s="268">
        <f t="shared" si="28"/>
        <v>0</v>
      </c>
      <c r="BH18" s="269"/>
      <c r="BI18" s="270">
        <f t="shared" si="55"/>
        <v>0</v>
      </c>
      <c r="BJ18" s="268">
        <f t="shared" si="29"/>
        <v>0</v>
      </c>
      <c r="BK18" s="269"/>
      <c r="BL18" s="270">
        <f t="shared" si="56"/>
        <v>0</v>
      </c>
      <c r="BM18" s="268">
        <f t="shared" si="30"/>
        <v>0</v>
      </c>
      <c r="BN18" s="269"/>
      <c r="BO18" s="270">
        <f t="shared" si="57"/>
        <v>0</v>
      </c>
      <c r="BP18" s="268">
        <f t="shared" si="31"/>
        <v>0</v>
      </c>
      <c r="BQ18" s="269"/>
      <c r="BR18" s="270">
        <f t="shared" si="58"/>
        <v>0</v>
      </c>
      <c r="BS18" s="268">
        <f t="shared" si="32"/>
        <v>0</v>
      </c>
      <c r="BT18" s="269"/>
      <c r="BU18" s="270">
        <f t="shared" si="59"/>
        <v>0</v>
      </c>
      <c r="BV18" s="268">
        <f t="shared" si="33"/>
        <v>0</v>
      </c>
      <c r="BW18" s="269"/>
      <c r="BX18" s="270">
        <f t="shared" si="60"/>
        <v>0</v>
      </c>
      <c r="BY18" s="268">
        <f t="shared" si="34"/>
        <v>0</v>
      </c>
      <c r="BZ18" s="269"/>
      <c r="CA18" s="270">
        <f t="shared" si="61"/>
        <v>0</v>
      </c>
      <c r="CB18" s="268">
        <f t="shared" si="35"/>
        <v>0</v>
      </c>
      <c r="CC18" s="269"/>
      <c r="CD18" s="270">
        <f t="shared" si="62"/>
        <v>0</v>
      </c>
      <c r="CE18" s="268">
        <f t="shared" si="36"/>
        <v>0</v>
      </c>
      <c r="CF18" s="269"/>
      <c r="CG18" s="270">
        <f t="shared" si="63"/>
        <v>0</v>
      </c>
      <c r="CH18" s="248"/>
      <c r="CI18" s="250">
        <f t="shared" si="37"/>
        <v>0</v>
      </c>
      <c r="CJ18" s="271">
        <f t="shared" si="64"/>
        <v>0</v>
      </c>
    </row>
    <row r="19" spans="1:88" x14ac:dyDescent="0.25">
      <c r="A19" s="266">
        <v>5</v>
      </c>
      <c r="B19" s="265" t="s">
        <v>185</v>
      </c>
      <c r="C19" s="247">
        <f t="shared" si="8"/>
        <v>397451.9142</v>
      </c>
      <c r="D19" s="267">
        <v>0.33</v>
      </c>
      <c r="E19" s="268">
        <f t="shared" si="9"/>
        <v>40106.511342000005</v>
      </c>
      <c r="F19" s="269">
        <v>3.3300000000000003E-2</v>
      </c>
      <c r="G19" s="270">
        <f t="shared" si="10"/>
        <v>0.36330000000000001</v>
      </c>
      <c r="H19" s="268">
        <f t="shared" si="11"/>
        <v>40106.511342000005</v>
      </c>
      <c r="I19" s="269">
        <v>3.3300000000000003E-2</v>
      </c>
      <c r="J19" s="270">
        <f t="shared" si="38"/>
        <v>0.39660000000000001</v>
      </c>
      <c r="K19" s="272">
        <f t="shared" si="12"/>
        <v>40106.511342000005</v>
      </c>
      <c r="L19" s="269">
        <v>3.3300000000000003E-2</v>
      </c>
      <c r="M19" s="270">
        <f t="shared" si="39"/>
        <v>0.4299</v>
      </c>
      <c r="N19" s="268">
        <f t="shared" si="13"/>
        <v>40106.511342000005</v>
      </c>
      <c r="O19" s="269">
        <v>3.3300000000000003E-2</v>
      </c>
      <c r="P19" s="270">
        <f t="shared" si="40"/>
        <v>0.4632</v>
      </c>
      <c r="Q19" s="268">
        <f t="shared" si="14"/>
        <v>40106.511342000005</v>
      </c>
      <c r="R19" s="269">
        <v>3.3300000000000003E-2</v>
      </c>
      <c r="S19" s="270">
        <f t="shared" si="41"/>
        <v>0.4965</v>
      </c>
      <c r="T19" s="268">
        <f t="shared" si="15"/>
        <v>40106.511342000005</v>
      </c>
      <c r="U19" s="269">
        <v>3.3300000000000003E-2</v>
      </c>
      <c r="V19" s="270">
        <f t="shared" si="42"/>
        <v>0.52980000000000005</v>
      </c>
      <c r="W19" s="268">
        <f t="shared" si="16"/>
        <v>40106.511342000005</v>
      </c>
      <c r="X19" s="269">
        <v>3.3300000000000003E-2</v>
      </c>
      <c r="Y19" s="270">
        <f t="shared" si="43"/>
        <v>0.56310000000000004</v>
      </c>
      <c r="Z19" s="268">
        <f t="shared" si="17"/>
        <v>40106.511342000005</v>
      </c>
      <c r="AA19" s="269">
        <v>3.3300000000000003E-2</v>
      </c>
      <c r="AB19" s="270">
        <f t="shared" si="44"/>
        <v>0.59640000000000004</v>
      </c>
      <c r="AC19" s="268">
        <f t="shared" si="18"/>
        <v>40106.511342000005</v>
      </c>
      <c r="AD19" s="269">
        <v>3.3300000000000003E-2</v>
      </c>
      <c r="AE19" s="270">
        <f t="shared" si="45"/>
        <v>0.62970000000000004</v>
      </c>
      <c r="AF19" s="268">
        <f t="shared" si="19"/>
        <v>40106.511342000005</v>
      </c>
      <c r="AG19" s="269">
        <v>3.3300000000000003E-2</v>
      </c>
      <c r="AH19" s="270">
        <f t="shared" si="46"/>
        <v>0.66300000000000003</v>
      </c>
      <c r="AI19" s="268">
        <f t="shared" si="20"/>
        <v>120439.974</v>
      </c>
      <c r="AJ19" s="269">
        <v>0.1</v>
      </c>
      <c r="AK19" s="270">
        <f t="shared" si="47"/>
        <v>0.76300000000000001</v>
      </c>
      <c r="AL19" s="268">
        <f t="shared" si="21"/>
        <v>120439.974</v>
      </c>
      <c r="AM19" s="269">
        <v>0.1</v>
      </c>
      <c r="AN19" s="270">
        <f t="shared" si="48"/>
        <v>0.86299999999999999</v>
      </c>
      <c r="AO19" s="268">
        <f t="shared" si="22"/>
        <v>165002.76438000001</v>
      </c>
      <c r="AP19" s="269">
        <v>0.13700000000000001</v>
      </c>
      <c r="AQ19" s="270">
        <f t="shared" si="49"/>
        <v>1</v>
      </c>
      <c r="AR19" s="268">
        <f t="shared" si="23"/>
        <v>0</v>
      </c>
      <c r="AS19" s="269"/>
      <c r="AT19" s="270">
        <f t="shared" si="50"/>
        <v>1</v>
      </c>
      <c r="AU19" s="268">
        <f t="shared" si="24"/>
        <v>0</v>
      </c>
      <c r="AV19" s="269"/>
      <c r="AW19" s="270">
        <f t="shared" si="51"/>
        <v>1</v>
      </c>
      <c r="AX19" s="268">
        <f t="shared" si="25"/>
        <v>0</v>
      </c>
      <c r="AY19" s="269"/>
      <c r="AZ19" s="270">
        <f t="shared" si="52"/>
        <v>1</v>
      </c>
      <c r="BA19" s="268">
        <f t="shared" si="26"/>
        <v>0</v>
      </c>
      <c r="BB19" s="269"/>
      <c r="BC19" s="270">
        <f t="shared" si="53"/>
        <v>1</v>
      </c>
      <c r="BD19" s="268">
        <f t="shared" si="27"/>
        <v>0</v>
      </c>
      <c r="BE19" s="269"/>
      <c r="BF19" s="270">
        <f t="shared" si="54"/>
        <v>1</v>
      </c>
      <c r="BG19" s="268">
        <f t="shared" si="28"/>
        <v>0</v>
      </c>
      <c r="BH19" s="269"/>
      <c r="BI19" s="270">
        <f t="shared" si="55"/>
        <v>1</v>
      </c>
      <c r="BJ19" s="268">
        <f t="shared" si="29"/>
        <v>0</v>
      </c>
      <c r="BK19" s="269"/>
      <c r="BL19" s="270">
        <f t="shared" si="56"/>
        <v>1</v>
      </c>
      <c r="BM19" s="268">
        <f t="shared" si="30"/>
        <v>0</v>
      </c>
      <c r="BN19" s="269"/>
      <c r="BO19" s="270">
        <f t="shared" si="57"/>
        <v>1</v>
      </c>
      <c r="BP19" s="268">
        <f t="shared" si="31"/>
        <v>0</v>
      </c>
      <c r="BQ19" s="269"/>
      <c r="BR19" s="270">
        <f t="shared" si="58"/>
        <v>1</v>
      </c>
      <c r="BS19" s="268">
        <f t="shared" si="32"/>
        <v>0</v>
      </c>
      <c r="BT19" s="269"/>
      <c r="BU19" s="270">
        <f t="shared" si="59"/>
        <v>1</v>
      </c>
      <c r="BV19" s="268">
        <f t="shared" si="33"/>
        <v>0</v>
      </c>
      <c r="BW19" s="269"/>
      <c r="BX19" s="270">
        <f t="shared" si="60"/>
        <v>1</v>
      </c>
      <c r="BY19" s="268">
        <f t="shared" si="34"/>
        <v>0</v>
      </c>
      <c r="BZ19" s="269"/>
      <c r="CA19" s="270">
        <f t="shared" si="61"/>
        <v>1</v>
      </c>
      <c r="CB19" s="268">
        <f t="shared" si="35"/>
        <v>0</v>
      </c>
      <c r="CC19" s="269"/>
      <c r="CD19" s="270">
        <f t="shared" si="62"/>
        <v>1</v>
      </c>
      <c r="CE19" s="268">
        <f t="shared" si="36"/>
        <v>0</v>
      </c>
      <c r="CF19" s="269"/>
      <c r="CG19" s="270">
        <f t="shared" si="63"/>
        <v>1</v>
      </c>
      <c r="CH19" s="248">
        <v>1204399.74</v>
      </c>
      <c r="CI19" s="250">
        <f t="shared" si="37"/>
        <v>1</v>
      </c>
      <c r="CJ19" s="271">
        <f t="shared" si="64"/>
        <v>1</v>
      </c>
    </row>
    <row r="20" spans="1:88" x14ac:dyDescent="0.25">
      <c r="A20" s="266">
        <v>6</v>
      </c>
      <c r="B20" s="265" t="s">
        <v>186</v>
      </c>
      <c r="C20" s="247">
        <f t="shared" si="8"/>
        <v>529935.88560000004</v>
      </c>
      <c r="D20" s="267">
        <v>0.33</v>
      </c>
      <c r="E20" s="268">
        <f t="shared" si="9"/>
        <v>53475.348456000007</v>
      </c>
      <c r="F20" s="269">
        <v>3.3300000000000003E-2</v>
      </c>
      <c r="G20" s="270">
        <f t="shared" si="10"/>
        <v>0.36330000000000001</v>
      </c>
      <c r="H20" s="268">
        <f t="shared" si="11"/>
        <v>53475.348456000007</v>
      </c>
      <c r="I20" s="269">
        <v>3.3300000000000003E-2</v>
      </c>
      <c r="J20" s="270">
        <f t="shared" si="38"/>
        <v>0.39660000000000001</v>
      </c>
      <c r="K20" s="272">
        <f t="shared" si="12"/>
        <v>53475.348456000007</v>
      </c>
      <c r="L20" s="269">
        <v>3.3300000000000003E-2</v>
      </c>
      <c r="M20" s="270">
        <f t="shared" si="39"/>
        <v>0.4299</v>
      </c>
      <c r="N20" s="268">
        <f t="shared" si="13"/>
        <v>53475.348456000007</v>
      </c>
      <c r="O20" s="269">
        <v>3.3300000000000003E-2</v>
      </c>
      <c r="P20" s="270">
        <f t="shared" si="40"/>
        <v>0.4632</v>
      </c>
      <c r="Q20" s="268">
        <f t="shared" si="14"/>
        <v>53475.348456000007</v>
      </c>
      <c r="R20" s="269">
        <v>3.3300000000000003E-2</v>
      </c>
      <c r="S20" s="270">
        <f t="shared" si="41"/>
        <v>0.4965</v>
      </c>
      <c r="T20" s="268">
        <f t="shared" si="15"/>
        <v>53475.348456000007</v>
      </c>
      <c r="U20" s="269">
        <v>3.3300000000000003E-2</v>
      </c>
      <c r="V20" s="270">
        <f t="shared" si="42"/>
        <v>0.52980000000000005</v>
      </c>
      <c r="W20" s="268">
        <f t="shared" si="16"/>
        <v>53475.348456000007</v>
      </c>
      <c r="X20" s="269">
        <v>3.3300000000000003E-2</v>
      </c>
      <c r="Y20" s="270">
        <f t="shared" si="43"/>
        <v>0.56310000000000004</v>
      </c>
      <c r="Z20" s="268">
        <f t="shared" si="17"/>
        <v>53475.348456000007</v>
      </c>
      <c r="AA20" s="269">
        <v>3.3300000000000003E-2</v>
      </c>
      <c r="AB20" s="270">
        <f t="shared" si="44"/>
        <v>0.59640000000000004</v>
      </c>
      <c r="AC20" s="268">
        <f t="shared" si="18"/>
        <v>53475.348456000007</v>
      </c>
      <c r="AD20" s="269">
        <v>3.3300000000000003E-2</v>
      </c>
      <c r="AE20" s="270">
        <f t="shared" si="45"/>
        <v>0.62970000000000004</v>
      </c>
      <c r="AF20" s="268">
        <f t="shared" si="19"/>
        <v>53475.348456000007</v>
      </c>
      <c r="AG20" s="269">
        <v>3.3300000000000003E-2</v>
      </c>
      <c r="AH20" s="270">
        <f t="shared" si="46"/>
        <v>0.66300000000000003</v>
      </c>
      <c r="AI20" s="268">
        <f t="shared" si="20"/>
        <v>270588.47492000001</v>
      </c>
      <c r="AJ20" s="269">
        <v>0.16850000000000001</v>
      </c>
      <c r="AK20" s="270">
        <f t="shared" si="47"/>
        <v>0.83150000000000002</v>
      </c>
      <c r="AL20" s="268">
        <f t="shared" si="21"/>
        <v>270588.47492000001</v>
      </c>
      <c r="AM20" s="269">
        <v>0.16850000000000001</v>
      </c>
      <c r="AN20" s="270">
        <f t="shared" si="48"/>
        <v>1</v>
      </c>
      <c r="AO20" s="268">
        <f t="shared" si="22"/>
        <v>0</v>
      </c>
      <c r="AP20" s="269"/>
      <c r="AQ20" s="270">
        <f t="shared" si="49"/>
        <v>1</v>
      </c>
      <c r="AR20" s="268">
        <f t="shared" si="23"/>
        <v>0</v>
      </c>
      <c r="AS20" s="269"/>
      <c r="AT20" s="270">
        <f t="shared" si="50"/>
        <v>1</v>
      </c>
      <c r="AU20" s="268">
        <f t="shared" si="24"/>
        <v>0</v>
      </c>
      <c r="AV20" s="269"/>
      <c r="AW20" s="270">
        <f t="shared" si="51"/>
        <v>1</v>
      </c>
      <c r="AX20" s="268">
        <f t="shared" si="25"/>
        <v>0</v>
      </c>
      <c r="AY20" s="269"/>
      <c r="AZ20" s="270">
        <f t="shared" si="52"/>
        <v>1</v>
      </c>
      <c r="BA20" s="268">
        <f t="shared" si="26"/>
        <v>0</v>
      </c>
      <c r="BB20" s="269"/>
      <c r="BC20" s="270">
        <f t="shared" si="53"/>
        <v>1</v>
      </c>
      <c r="BD20" s="268">
        <f t="shared" si="27"/>
        <v>0</v>
      </c>
      <c r="BE20" s="269"/>
      <c r="BF20" s="270">
        <f t="shared" si="54"/>
        <v>1</v>
      </c>
      <c r="BG20" s="268">
        <f t="shared" si="28"/>
        <v>0</v>
      </c>
      <c r="BH20" s="269"/>
      <c r="BI20" s="270">
        <f t="shared" si="55"/>
        <v>1</v>
      </c>
      <c r="BJ20" s="268">
        <f t="shared" si="29"/>
        <v>0</v>
      </c>
      <c r="BK20" s="269"/>
      <c r="BL20" s="270">
        <f t="shared" si="56"/>
        <v>1</v>
      </c>
      <c r="BM20" s="268">
        <f t="shared" si="30"/>
        <v>0</v>
      </c>
      <c r="BN20" s="269"/>
      <c r="BO20" s="270">
        <f t="shared" si="57"/>
        <v>1</v>
      </c>
      <c r="BP20" s="268">
        <f t="shared" si="31"/>
        <v>0</v>
      </c>
      <c r="BQ20" s="269"/>
      <c r="BR20" s="270">
        <f t="shared" si="58"/>
        <v>1</v>
      </c>
      <c r="BS20" s="268">
        <f t="shared" si="32"/>
        <v>0</v>
      </c>
      <c r="BT20" s="269"/>
      <c r="BU20" s="270">
        <f t="shared" si="59"/>
        <v>1</v>
      </c>
      <c r="BV20" s="268">
        <f t="shared" si="33"/>
        <v>0</v>
      </c>
      <c r="BW20" s="269"/>
      <c r="BX20" s="270">
        <f t="shared" si="60"/>
        <v>1</v>
      </c>
      <c r="BY20" s="268">
        <f t="shared" si="34"/>
        <v>0</v>
      </c>
      <c r="BZ20" s="269"/>
      <c r="CA20" s="270">
        <f t="shared" si="61"/>
        <v>1</v>
      </c>
      <c r="CB20" s="268">
        <f t="shared" si="35"/>
        <v>0</v>
      </c>
      <c r="CC20" s="269"/>
      <c r="CD20" s="270">
        <f t="shared" si="62"/>
        <v>1</v>
      </c>
      <c r="CE20" s="268">
        <f t="shared" si="36"/>
        <v>0</v>
      </c>
      <c r="CF20" s="269"/>
      <c r="CG20" s="270">
        <f t="shared" si="63"/>
        <v>1</v>
      </c>
      <c r="CH20" s="248">
        <v>1605866.32</v>
      </c>
      <c r="CI20" s="250">
        <f t="shared" si="37"/>
        <v>1</v>
      </c>
      <c r="CJ20" s="271">
        <f t="shared" si="64"/>
        <v>1</v>
      </c>
    </row>
    <row r="21" spans="1:88" x14ac:dyDescent="0.25">
      <c r="A21" s="266">
        <v>7</v>
      </c>
      <c r="B21" s="265" t="s">
        <v>187</v>
      </c>
      <c r="C21" s="247">
        <f t="shared" si="8"/>
        <v>529935.88560000004</v>
      </c>
      <c r="D21" s="267">
        <v>0.33</v>
      </c>
      <c r="E21" s="268">
        <f t="shared" si="9"/>
        <v>16058.663200000001</v>
      </c>
      <c r="F21" s="269">
        <v>0.01</v>
      </c>
      <c r="G21" s="270">
        <f t="shared" si="10"/>
        <v>0.34</v>
      </c>
      <c r="H21" s="268">
        <f t="shared" si="11"/>
        <v>16058.663200000001</v>
      </c>
      <c r="I21" s="269">
        <v>0.01</v>
      </c>
      <c r="J21" s="270">
        <f t="shared" si="38"/>
        <v>0.35000000000000003</v>
      </c>
      <c r="K21" s="272">
        <f t="shared" si="12"/>
        <v>16058.663200000001</v>
      </c>
      <c r="L21" s="269">
        <v>0.01</v>
      </c>
      <c r="M21" s="270">
        <f t="shared" si="39"/>
        <v>0.36000000000000004</v>
      </c>
      <c r="N21" s="268">
        <f t="shared" si="13"/>
        <v>16058.663200000001</v>
      </c>
      <c r="O21" s="269">
        <v>0.01</v>
      </c>
      <c r="P21" s="270">
        <f t="shared" si="40"/>
        <v>0.37000000000000005</v>
      </c>
      <c r="Q21" s="268">
        <f t="shared" si="14"/>
        <v>16058.663200000001</v>
      </c>
      <c r="R21" s="269">
        <v>0.01</v>
      </c>
      <c r="S21" s="270">
        <f t="shared" si="41"/>
        <v>0.38000000000000006</v>
      </c>
      <c r="T21" s="268">
        <f t="shared" si="15"/>
        <v>16058.663200000001</v>
      </c>
      <c r="U21" s="269">
        <v>0.01</v>
      </c>
      <c r="V21" s="270">
        <f t="shared" si="42"/>
        <v>0.39000000000000007</v>
      </c>
      <c r="W21" s="268">
        <f t="shared" si="16"/>
        <v>16058.663200000001</v>
      </c>
      <c r="X21" s="269">
        <v>0.01</v>
      </c>
      <c r="Y21" s="270">
        <f t="shared" si="43"/>
        <v>0.40000000000000008</v>
      </c>
      <c r="Z21" s="268">
        <f t="shared" si="17"/>
        <v>16058.663200000001</v>
      </c>
      <c r="AA21" s="269">
        <v>0.01</v>
      </c>
      <c r="AB21" s="270">
        <f t="shared" si="44"/>
        <v>0.41000000000000009</v>
      </c>
      <c r="AC21" s="268">
        <f t="shared" si="18"/>
        <v>16058.663200000001</v>
      </c>
      <c r="AD21" s="269">
        <v>0.01</v>
      </c>
      <c r="AE21" s="270">
        <f t="shared" si="45"/>
        <v>0.4200000000000001</v>
      </c>
      <c r="AF21" s="268">
        <f t="shared" si="19"/>
        <v>16058.663200000001</v>
      </c>
      <c r="AG21" s="269">
        <v>0.01</v>
      </c>
      <c r="AH21" s="270">
        <f t="shared" si="46"/>
        <v>0.4300000000000001</v>
      </c>
      <c r="AI21" s="268">
        <f t="shared" si="20"/>
        <v>48175.989600000001</v>
      </c>
      <c r="AJ21" s="269">
        <v>0.03</v>
      </c>
      <c r="AK21" s="270">
        <f t="shared" si="47"/>
        <v>0.46000000000000008</v>
      </c>
      <c r="AL21" s="268">
        <f t="shared" si="21"/>
        <v>48175.989600000001</v>
      </c>
      <c r="AM21" s="269">
        <v>0.03</v>
      </c>
      <c r="AN21" s="270">
        <f t="shared" si="48"/>
        <v>0.4900000000000001</v>
      </c>
      <c r="AO21" s="268">
        <f t="shared" si="22"/>
        <v>48175.989600000001</v>
      </c>
      <c r="AP21" s="269">
        <v>0.03</v>
      </c>
      <c r="AQ21" s="270">
        <f t="shared" si="49"/>
        <v>0.52000000000000013</v>
      </c>
      <c r="AR21" s="268">
        <f t="shared" si="23"/>
        <v>48175.989600000001</v>
      </c>
      <c r="AS21" s="269">
        <v>0.03</v>
      </c>
      <c r="AT21" s="270">
        <f t="shared" si="50"/>
        <v>0.55000000000000016</v>
      </c>
      <c r="AU21" s="268">
        <f t="shared" si="24"/>
        <v>48175.989600000001</v>
      </c>
      <c r="AV21" s="269">
        <v>0.03</v>
      </c>
      <c r="AW21" s="270">
        <f t="shared" si="51"/>
        <v>0.58000000000000018</v>
      </c>
      <c r="AX21" s="268">
        <f t="shared" si="25"/>
        <v>32117.326400000002</v>
      </c>
      <c r="AY21" s="269">
        <v>0.02</v>
      </c>
      <c r="AZ21" s="270">
        <f t="shared" si="52"/>
        <v>0.6000000000000002</v>
      </c>
      <c r="BA21" s="268">
        <f t="shared" si="26"/>
        <v>48175.989600000001</v>
      </c>
      <c r="BB21" s="269">
        <v>0.03</v>
      </c>
      <c r="BC21" s="270">
        <f t="shared" si="53"/>
        <v>0.63000000000000023</v>
      </c>
      <c r="BD21" s="268">
        <f t="shared" si="27"/>
        <v>48175.989600000001</v>
      </c>
      <c r="BE21" s="269">
        <v>0.03</v>
      </c>
      <c r="BF21" s="270">
        <f t="shared" si="54"/>
        <v>0.66000000000000025</v>
      </c>
      <c r="BG21" s="268">
        <f t="shared" si="28"/>
        <v>48175.989600000001</v>
      </c>
      <c r="BH21" s="269">
        <v>0.03</v>
      </c>
      <c r="BI21" s="270">
        <f t="shared" si="55"/>
        <v>0.69000000000000028</v>
      </c>
      <c r="BJ21" s="268">
        <f t="shared" si="29"/>
        <v>80293.316000000006</v>
      </c>
      <c r="BK21" s="269">
        <v>0.05</v>
      </c>
      <c r="BL21" s="270">
        <f t="shared" si="56"/>
        <v>0.74000000000000032</v>
      </c>
      <c r="BM21" s="268">
        <f t="shared" si="30"/>
        <v>80293.316000000006</v>
      </c>
      <c r="BN21" s="269">
        <v>0.05</v>
      </c>
      <c r="BO21" s="270">
        <f t="shared" si="57"/>
        <v>0.79000000000000037</v>
      </c>
      <c r="BP21" s="268">
        <f t="shared" si="31"/>
        <v>80293.316000000006</v>
      </c>
      <c r="BQ21" s="269">
        <v>0.05</v>
      </c>
      <c r="BR21" s="270">
        <f t="shared" si="58"/>
        <v>0.84000000000000041</v>
      </c>
      <c r="BS21" s="268">
        <f t="shared" si="32"/>
        <v>80293.316000000006</v>
      </c>
      <c r="BT21" s="269">
        <v>0.05</v>
      </c>
      <c r="BU21" s="270">
        <f t="shared" si="59"/>
        <v>0.89000000000000046</v>
      </c>
      <c r="BV21" s="268">
        <f t="shared" si="33"/>
        <v>80293.316000000006</v>
      </c>
      <c r="BW21" s="269">
        <v>0.05</v>
      </c>
      <c r="BX21" s="270">
        <f t="shared" si="60"/>
        <v>0.9400000000000005</v>
      </c>
      <c r="BY21" s="268">
        <f t="shared" si="34"/>
        <v>96351.979200000002</v>
      </c>
      <c r="BZ21" s="269">
        <v>0.06</v>
      </c>
      <c r="CA21" s="270">
        <f t="shared" si="61"/>
        <v>1.0000000000000004</v>
      </c>
      <c r="CB21" s="268">
        <f t="shared" si="35"/>
        <v>0</v>
      </c>
      <c r="CC21" s="269"/>
      <c r="CD21" s="270">
        <f t="shared" si="62"/>
        <v>1.0000000000000004</v>
      </c>
      <c r="CE21" s="268">
        <f t="shared" si="36"/>
        <v>0</v>
      </c>
      <c r="CF21" s="269"/>
      <c r="CG21" s="270">
        <f t="shared" si="63"/>
        <v>1.0000000000000004</v>
      </c>
      <c r="CH21" s="248">
        <f>802933.16+481759.9+321173.26</f>
        <v>1605866.32</v>
      </c>
      <c r="CI21" s="250">
        <f t="shared" si="37"/>
        <v>1.0000000000000004</v>
      </c>
      <c r="CJ21" s="271">
        <f t="shared" si="64"/>
        <v>1.0000000000000004</v>
      </c>
    </row>
    <row r="22" spans="1:88" x14ac:dyDescent="0.25">
      <c r="A22" s="266">
        <v>8</v>
      </c>
      <c r="B22" s="265" t="s">
        <v>188</v>
      </c>
      <c r="C22" s="247">
        <f t="shared" si="8"/>
        <v>317961.5307</v>
      </c>
      <c r="D22" s="267">
        <v>0.33</v>
      </c>
      <c r="E22" s="268">
        <f t="shared" si="9"/>
        <v>9635.197900000001</v>
      </c>
      <c r="F22" s="269">
        <v>0.01</v>
      </c>
      <c r="G22" s="270">
        <f t="shared" si="10"/>
        <v>0.34</v>
      </c>
      <c r="H22" s="268">
        <f t="shared" si="11"/>
        <v>9635.197900000001</v>
      </c>
      <c r="I22" s="269">
        <v>0.01</v>
      </c>
      <c r="J22" s="270">
        <f t="shared" si="38"/>
        <v>0.35000000000000003</v>
      </c>
      <c r="K22" s="272">
        <f t="shared" si="12"/>
        <v>9635.197900000001</v>
      </c>
      <c r="L22" s="269">
        <v>0.01</v>
      </c>
      <c r="M22" s="270">
        <f t="shared" si="39"/>
        <v>0.36000000000000004</v>
      </c>
      <c r="N22" s="268">
        <f t="shared" si="13"/>
        <v>9635.197900000001</v>
      </c>
      <c r="O22" s="269">
        <v>0.01</v>
      </c>
      <c r="P22" s="270">
        <f t="shared" si="40"/>
        <v>0.37000000000000005</v>
      </c>
      <c r="Q22" s="268">
        <f t="shared" si="14"/>
        <v>9635.197900000001</v>
      </c>
      <c r="R22" s="269">
        <v>0.01</v>
      </c>
      <c r="S22" s="270">
        <f t="shared" si="41"/>
        <v>0.38000000000000006</v>
      </c>
      <c r="T22" s="268">
        <f t="shared" si="15"/>
        <v>9635.197900000001</v>
      </c>
      <c r="U22" s="269">
        <v>0.01</v>
      </c>
      <c r="V22" s="270">
        <f>U22+S22</f>
        <v>0.39000000000000007</v>
      </c>
      <c r="W22" s="268">
        <f t="shared" si="16"/>
        <v>9635.197900000001</v>
      </c>
      <c r="X22" s="269">
        <v>0.01</v>
      </c>
      <c r="Y22" s="270">
        <f>X22+V22</f>
        <v>0.40000000000000008</v>
      </c>
      <c r="Z22" s="268">
        <f t="shared" si="17"/>
        <v>9635.197900000001</v>
      </c>
      <c r="AA22" s="269">
        <v>0.01</v>
      </c>
      <c r="AB22" s="270">
        <f>AA22+Y22</f>
        <v>0.41000000000000009</v>
      </c>
      <c r="AC22" s="268">
        <f t="shared" si="18"/>
        <v>9635.197900000001</v>
      </c>
      <c r="AD22" s="269">
        <v>0.01</v>
      </c>
      <c r="AE22" s="270">
        <f>AD22+AB22</f>
        <v>0.4200000000000001</v>
      </c>
      <c r="AF22" s="268">
        <f t="shared" si="19"/>
        <v>9635.197900000001</v>
      </c>
      <c r="AG22" s="269">
        <v>0.01</v>
      </c>
      <c r="AH22" s="270">
        <f>AG22+AE22</f>
        <v>0.4300000000000001</v>
      </c>
      <c r="AI22" s="268">
        <f t="shared" si="20"/>
        <v>28905.593700000001</v>
      </c>
      <c r="AJ22" s="269">
        <v>0.03</v>
      </c>
      <c r="AK22" s="270">
        <f>AJ22+AH22</f>
        <v>0.46000000000000008</v>
      </c>
      <c r="AL22" s="268">
        <f t="shared" si="21"/>
        <v>28905.593700000001</v>
      </c>
      <c r="AM22" s="269">
        <v>0.03</v>
      </c>
      <c r="AN22" s="270">
        <f>AM22+AK22</f>
        <v>0.4900000000000001</v>
      </c>
      <c r="AO22" s="268">
        <f t="shared" si="22"/>
        <v>28905.593700000001</v>
      </c>
      <c r="AP22" s="269">
        <v>0.03</v>
      </c>
      <c r="AQ22" s="270">
        <f>AP22+AN22</f>
        <v>0.52000000000000013</v>
      </c>
      <c r="AR22" s="268">
        <f t="shared" si="23"/>
        <v>28905.593700000001</v>
      </c>
      <c r="AS22" s="269">
        <v>0.03</v>
      </c>
      <c r="AT22" s="270">
        <f>AS22+AQ22</f>
        <v>0.55000000000000016</v>
      </c>
      <c r="AU22" s="268">
        <f t="shared" si="24"/>
        <v>28905.593700000001</v>
      </c>
      <c r="AV22" s="269">
        <v>0.03</v>
      </c>
      <c r="AW22" s="270">
        <f>AV22+AT22</f>
        <v>0.58000000000000018</v>
      </c>
      <c r="AX22" s="268">
        <f t="shared" si="25"/>
        <v>19270.395800000002</v>
      </c>
      <c r="AY22" s="269">
        <v>0.02</v>
      </c>
      <c r="AZ22" s="270">
        <f>AY22+AW22</f>
        <v>0.6000000000000002</v>
      </c>
      <c r="BA22" s="268">
        <f t="shared" si="26"/>
        <v>28905.593700000001</v>
      </c>
      <c r="BB22" s="269">
        <v>0.03</v>
      </c>
      <c r="BC22" s="270">
        <f>BB22+AZ22</f>
        <v>0.63000000000000023</v>
      </c>
      <c r="BD22" s="268">
        <f t="shared" si="27"/>
        <v>28905.593700000001</v>
      </c>
      <c r="BE22" s="269">
        <v>0.03</v>
      </c>
      <c r="BF22" s="270">
        <f>BE22+BC22</f>
        <v>0.66000000000000025</v>
      </c>
      <c r="BG22" s="268">
        <f t="shared" si="28"/>
        <v>28905.593700000001</v>
      </c>
      <c r="BH22" s="269">
        <v>0.03</v>
      </c>
      <c r="BI22" s="270">
        <f>BH22+BF22</f>
        <v>0.69000000000000028</v>
      </c>
      <c r="BJ22" s="268">
        <f t="shared" si="29"/>
        <v>48175.989500000003</v>
      </c>
      <c r="BK22" s="269">
        <v>0.05</v>
      </c>
      <c r="BL22" s="270">
        <f>BK22+BI22</f>
        <v>0.74000000000000032</v>
      </c>
      <c r="BM22" s="268">
        <f t="shared" si="30"/>
        <v>48175.989500000003</v>
      </c>
      <c r="BN22" s="269">
        <v>0.05</v>
      </c>
      <c r="BO22" s="270">
        <f>BN22+BL22</f>
        <v>0.79000000000000037</v>
      </c>
      <c r="BP22" s="268">
        <f t="shared" si="31"/>
        <v>48175.989500000003</v>
      </c>
      <c r="BQ22" s="269">
        <v>0.05</v>
      </c>
      <c r="BR22" s="270">
        <f>BQ22+BO22</f>
        <v>0.84000000000000041</v>
      </c>
      <c r="BS22" s="268">
        <f t="shared" si="32"/>
        <v>48175.989500000003</v>
      </c>
      <c r="BT22" s="269">
        <v>0.05</v>
      </c>
      <c r="BU22" s="270">
        <f>BT22+BR22</f>
        <v>0.89000000000000046</v>
      </c>
      <c r="BV22" s="268">
        <f t="shared" si="33"/>
        <v>48175.989500000003</v>
      </c>
      <c r="BW22" s="269">
        <v>0.05</v>
      </c>
      <c r="BX22" s="270">
        <f>BW22+BU22</f>
        <v>0.9400000000000005</v>
      </c>
      <c r="BY22" s="268">
        <f t="shared" si="34"/>
        <v>57811.187400000003</v>
      </c>
      <c r="BZ22" s="269">
        <v>0.06</v>
      </c>
      <c r="CA22" s="270">
        <f>BZ22+BX22</f>
        <v>1.0000000000000004</v>
      </c>
      <c r="CB22" s="268">
        <f t="shared" si="35"/>
        <v>0</v>
      </c>
      <c r="CC22" s="269"/>
      <c r="CD22" s="270">
        <f>CC22+CA22</f>
        <v>1.0000000000000004</v>
      </c>
      <c r="CE22" s="268">
        <f t="shared" si="36"/>
        <v>0</v>
      </c>
      <c r="CF22" s="269"/>
      <c r="CG22" s="270">
        <f>CF22+CD22</f>
        <v>1.0000000000000004</v>
      </c>
      <c r="CH22" s="248">
        <v>963519.79</v>
      </c>
      <c r="CI22" s="250">
        <f t="shared" si="37"/>
        <v>1.0000000000000004</v>
      </c>
      <c r="CJ22" s="271">
        <f t="shared" si="64"/>
        <v>1.0000000000000004</v>
      </c>
    </row>
    <row r="23" spans="1:88" x14ac:dyDescent="0.25">
      <c r="A23" s="266">
        <v>9</v>
      </c>
      <c r="B23" s="265" t="s">
        <v>189</v>
      </c>
      <c r="C23" s="247">
        <f t="shared" si="8"/>
        <v>423948.70980000001</v>
      </c>
      <c r="D23" s="267">
        <v>0.33</v>
      </c>
      <c r="E23" s="268">
        <f t="shared" si="9"/>
        <v>42780.278898000004</v>
      </c>
      <c r="F23" s="269">
        <v>3.3300000000000003E-2</v>
      </c>
      <c r="G23" s="270">
        <f t="shared" si="10"/>
        <v>0.36330000000000001</v>
      </c>
      <c r="H23" s="268">
        <f t="shared" si="11"/>
        <v>42780.278898000004</v>
      </c>
      <c r="I23" s="269">
        <v>3.3300000000000003E-2</v>
      </c>
      <c r="J23" s="270">
        <f t="shared" si="38"/>
        <v>0.39660000000000001</v>
      </c>
      <c r="K23" s="272">
        <f t="shared" si="12"/>
        <v>42780.278898000004</v>
      </c>
      <c r="L23" s="269">
        <v>3.3300000000000003E-2</v>
      </c>
      <c r="M23" s="270">
        <f t="shared" si="39"/>
        <v>0.4299</v>
      </c>
      <c r="N23" s="268">
        <f t="shared" si="13"/>
        <v>42780.278898000004</v>
      </c>
      <c r="O23" s="269">
        <v>3.3300000000000003E-2</v>
      </c>
      <c r="P23" s="270">
        <f t="shared" si="40"/>
        <v>0.4632</v>
      </c>
      <c r="Q23" s="268">
        <f t="shared" si="14"/>
        <v>42780.278898000004</v>
      </c>
      <c r="R23" s="269">
        <v>3.3300000000000003E-2</v>
      </c>
      <c r="S23" s="270">
        <f t="shared" si="41"/>
        <v>0.4965</v>
      </c>
      <c r="T23" s="268">
        <f t="shared" si="15"/>
        <v>42780.278898000004</v>
      </c>
      <c r="U23" s="269">
        <v>3.3300000000000003E-2</v>
      </c>
      <c r="V23" s="270">
        <f t="shared" si="42"/>
        <v>0.52980000000000005</v>
      </c>
      <c r="W23" s="268">
        <f t="shared" si="16"/>
        <v>42780.278898000004</v>
      </c>
      <c r="X23" s="269">
        <v>3.3300000000000003E-2</v>
      </c>
      <c r="Y23" s="270">
        <f t="shared" si="43"/>
        <v>0.56310000000000004</v>
      </c>
      <c r="Z23" s="268">
        <f t="shared" si="17"/>
        <v>42780.278898000004</v>
      </c>
      <c r="AA23" s="269">
        <v>3.3300000000000003E-2</v>
      </c>
      <c r="AB23" s="270">
        <f t="shared" si="44"/>
        <v>0.59640000000000004</v>
      </c>
      <c r="AC23" s="268">
        <f t="shared" si="18"/>
        <v>42780.278898000004</v>
      </c>
      <c r="AD23" s="269">
        <v>3.3300000000000003E-2</v>
      </c>
      <c r="AE23" s="270">
        <f t="shared" si="45"/>
        <v>0.62970000000000004</v>
      </c>
      <c r="AF23" s="268">
        <f t="shared" si="19"/>
        <v>42780.278898000004</v>
      </c>
      <c r="AG23" s="269">
        <v>3.3300000000000003E-2</v>
      </c>
      <c r="AH23" s="270">
        <f t="shared" si="46"/>
        <v>0.66300000000000003</v>
      </c>
      <c r="AI23" s="268">
        <f t="shared" si="20"/>
        <v>102775.44480000001</v>
      </c>
      <c r="AJ23" s="269">
        <v>0.08</v>
      </c>
      <c r="AK23" s="270">
        <f t="shared" si="47"/>
        <v>0.74299999999999999</v>
      </c>
      <c r="AL23" s="268">
        <f t="shared" si="21"/>
        <v>102775.44480000001</v>
      </c>
      <c r="AM23" s="269">
        <v>0.08</v>
      </c>
      <c r="AN23" s="270">
        <f t="shared" si="48"/>
        <v>0.82299999999999995</v>
      </c>
      <c r="AO23" s="268">
        <f t="shared" si="22"/>
        <v>102775.44480000001</v>
      </c>
      <c r="AP23" s="269">
        <v>0.08</v>
      </c>
      <c r="AQ23" s="270">
        <f t="shared" si="49"/>
        <v>0.90299999999999991</v>
      </c>
      <c r="AR23" s="268">
        <f t="shared" si="23"/>
        <v>124615.22682000001</v>
      </c>
      <c r="AS23" s="269">
        <v>9.7000000000000003E-2</v>
      </c>
      <c r="AT23" s="270">
        <f t="shared" si="50"/>
        <v>0.99999999999999989</v>
      </c>
      <c r="AU23" s="268">
        <f t="shared" si="24"/>
        <v>0</v>
      </c>
      <c r="AV23" s="269"/>
      <c r="AW23" s="270">
        <f t="shared" si="51"/>
        <v>0.99999999999999989</v>
      </c>
      <c r="AX23" s="268">
        <f t="shared" si="25"/>
        <v>0</v>
      </c>
      <c r="AY23" s="269"/>
      <c r="AZ23" s="270">
        <f t="shared" si="52"/>
        <v>0.99999999999999989</v>
      </c>
      <c r="BA23" s="268">
        <f t="shared" si="26"/>
        <v>0</v>
      </c>
      <c r="BB23" s="269"/>
      <c r="BC23" s="270">
        <f t="shared" si="53"/>
        <v>0.99999999999999989</v>
      </c>
      <c r="BD23" s="268">
        <f t="shared" si="27"/>
        <v>0</v>
      </c>
      <c r="BE23" s="269"/>
      <c r="BF23" s="270">
        <f t="shared" si="54"/>
        <v>0.99999999999999989</v>
      </c>
      <c r="BG23" s="268">
        <f t="shared" si="28"/>
        <v>0</v>
      </c>
      <c r="BH23" s="269"/>
      <c r="BI23" s="270">
        <f t="shared" si="55"/>
        <v>0.99999999999999989</v>
      </c>
      <c r="BJ23" s="268">
        <f t="shared" si="29"/>
        <v>0</v>
      </c>
      <c r="BK23" s="269"/>
      <c r="BL23" s="270">
        <f t="shared" si="56"/>
        <v>0.99999999999999989</v>
      </c>
      <c r="BM23" s="268">
        <f t="shared" si="30"/>
        <v>0</v>
      </c>
      <c r="BN23" s="269"/>
      <c r="BO23" s="270">
        <f t="shared" si="57"/>
        <v>0.99999999999999989</v>
      </c>
      <c r="BP23" s="268">
        <f t="shared" si="31"/>
        <v>0</v>
      </c>
      <c r="BQ23" s="269"/>
      <c r="BR23" s="270">
        <f t="shared" si="58"/>
        <v>0.99999999999999989</v>
      </c>
      <c r="BS23" s="268">
        <f t="shared" si="32"/>
        <v>0</v>
      </c>
      <c r="BT23" s="269"/>
      <c r="BU23" s="270">
        <f t="shared" si="59"/>
        <v>0.99999999999999989</v>
      </c>
      <c r="BV23" s="268">
        <f t="shared" si="33"/>
        <v>0</v>
      </c>
      <c r="BW23" s="269"/>
      <c r="BX23" s="270">
        <f t="shared" si="60"/>
        <v>0.99999999999999989</v>
      </c>
      <c r="BY23" s="268">
        <f t="shared" si="34"/>
        <v>0</v>
      </c>
      <c r="BZ23" s="269"/>
      <c r="CA23" s="270">
        <f t="shared" si="61"/>
        <v>0.99999999999999989</v>
      </c>
      <c r="CB23" s="268">
        <f t="shared" si="35"/>
        <v>0</v>
      </c>
      <c r="CC23" s="269"/>
      <c r="CD23" s="270">
        <f t="shared" si="62"/>
        <v>0.99999999999999989</v>
      </c>
      <c r="CE23" s="268">
        <f t="shared" si="36"/>
        <v>0</v>
      </c>
      <c r="CF23" s="269"/>
      <c r="CG23" s="270">
        <f t="shared" si="63"/>
        <v>0.99999999999999989</v>
      </c>
      <c r="CH23" s="248">
        <v>1284693.06</v>
      </c>
      <c r="CI23" s="250">
        <f t="shared" si="37"/>
        <v>0.99999999999999989</v>
      </c>
      <c r="CJ23" s="271">
        <f t="shared" si="64"/>
        <v>0.99999999999999989</v>
      </c>
    </row>
    <row r="24" spans="1:88" x14ac:dyDescent="0.25">
      <c r="A24" s="266">
        <v>10</v>
      </c>
      <c r="B24" s="265" t="s">
        <v>190</v>
      </c>
      <c r="C24" s="247">
        <f t="shared" si="8"/>
        <v>105987.17580000001</v>
      </c>
      <c r="D24" s="267">
        <v>0.33</v>
      </c>
      <c r="E24" s="268">
        <f t="shared" si="9"/>
        <v>0</v>
      </c>
      <c r="F24" s="269"/>
      <c r="G24" s="270">
        <f t="shared" si="10"/>
        <v>0.33</v>
      </c>
      <c r="H24" s="268">
        <f t="shared" si="11"/>
        <v>0</v>
      </c>
      <c r="I24" s="269"/>
      <c r="J24" s="270">
        <f t="shared" si="38"/>
        <v>0.33</v>
      </c>
      <c r="K24" s="272">
        <f t="shared" si="12"/>
        <v>0</v>
      </c>
      <c r="L24" s="269"/>
      <c r="M24" s="270">
        <f t="shared" si="39"/>
        <v>0.33</v>
      </c>
      <c r="N24" s="268">
        <f t="shared" si="13"/>
        <v>0</v>
      </c>
      <c r="O24" s="269"/>
      <c r="P24" s="270">
        <f t="shared" si="40"/>
        <v>0.33</v>
      </c>
      <c r="Q24" s="268">
        <f t="shared" si="14"/>
        <v>0</v>
      </c>
      <c r="R24" s="269"/>
      <c r="S24" s="270">
        <f t="shared" si="41"/>
        <v>0.33</v>
      </c>
      <c r="T24" s="268">
        <f t="shared" si="15"/>
        <v>0</v>
      </c>
      <c r="U24" s="269"/>
      <c r="V24" s="270">
        <f t="shared" si="42"/>
        <v>0.33</v>
      </c>
      <c r="W24" s="268">
        <f t="shared" si="16"/>
        <v>0</v>
      </c>
      <c r="X24" s="269"/>
      <c r="Y24" s="270">
        <f t="shared" si="43"/>
        <v>0.33</v>
      </c>
      <c r="Z24" s="268">
        <f t="shared" si="17"/>
        <v>0</v>
      </c>
      <c r="AA24" s="269"/>
      <c r="AB24" s="270">
        <f t="shared" si="44"/>
        <v>0.33</v>
      </c>
      <c r="AC24" s="268">
        <f t="shared" si="18"/>
        <v>0</v>
      </c>
      <c r="AD24" s="269"/>
      <c r="AE24" s="270">
        <f t="shared" si="45"/>
        <v>0.33</v>
      </c>
      <c r="AF24" s="268">
        <f t="shared" si="19"/>
        <v>0</v>
      </c>
      <c r="AG24" s="269"/>
      <c r="AH24" s="270">
        <f t="shared" si="46"/>
        <v>0.33</v>
      </c>
      <c r="AI24" s="268">
        <f t="shared" si="20"/>
        <v>9635.1977999999999</v>
      </c>
      <c r="AJ24" s="269">
        <v>0.03</v>
      </c>
      <c r="AK24" s="270">
        <f t="shared" si="47"/>
        <v>0.36</v>
      </c>
      <c r="AL24" s="268">
        <f t="shared" si="21"/>
        <v>12846.930400000001</v>
      </c>
      <c r="AM24" s="269">
        <v>0.04</v>
      </c>
      <c r="AN24" s="270">
        <f t="shared" si="48"/>
        <v>0.39999999999999997</v>
      </c>
      <c r="AO24" s="268">
        <f t="shared" si="22"/>
        <v>16058.663</v>
      </c>
      <c r="AP24" s="269">
        <v>0.05</v>
      </c>
      <c r="AQ24" s="270">
        <f t="shared" si="49"/>
        <v>0.44999999999999996</v>
      </c>
      <c r="AR24" s="268">
        <f t="shared" si="23"/>
        <v>16058.663</v>
      </c>
      <c r="AS24" s="269">
        <v>0.05</v>
      </c>
      <c r="AT24" s="270">
        <f t="shared" si="50"/>
        <v>0.49999999999999994</v>
      </c>
      <c r="AU24" s="268">
        <f t="shared" si="24"/>
        <v>32117.326000000001</v>
      </c>
      <c r="AV24" s="269">
        <v>0.1</v>
      </c>
      <c r="AW24" s="270">
        <f t="shared" si="51"/>
        <v>0.6</v>
      </c>
      <c r="AX24" s="268">
        <f t="shared" si="25"/>
        <v>32117.326000000001</v>
      </c>
      <c r="AY24" s="269">
        <v>0.1</v>
      </c>
      <c r="AZ24" s="270">
        <f t="shared" si="52"/>
        <v>0.7</v>
      </c>
      <c r="BA24" s="268">
        <f t="shared" si="26"/>
        <v>48175.989000000001</v>
      </c>
      <c r="BB24" s="269">
        <v>0.15</v>
      </c>
      <c r="BC24" s="270">
        <f t="shared" si="53"/>
        <v>0.85</v>
      </c>
      <c r="BD24" s="268">
        <f t="shared" si="27"/>
        <v>48175.989000000001</v>
      </c>
      <c r="BE24" s="269">
        <v>0.15</v>
      </c>
      <c r="BF24" s="270">
        <f t="shared" si="54"/>
        <v>1</v>
      </c>
      <c r="BG24" s="268">
        <f t="shared" si="28"/>
        <v>0</v>
      </c>
      <c r="BH24" s="269"/>
      <c r="BI24" s="270">
        <f t="shared" si="55"/>
        <v>1</v>
      </c>
      <c r="BJ24" s="268">
        <f t="shared" si="29"/>
        <v>0</v>
      </c>
      <c r="BK24" s="269"/>
      <c r="BL24" s="270">
        <f t="shared" si="56"/>
        <v>1</v>
      </c>
      <c r="BM24" s="268">
        <f t="shared" si="30"/>
        <v>0</v>
      </c>
      <c r="BN24" s="269"/>
      <c r="BO24" s="270">
        <f t="shared" si="57"/>
        <v>1</v>
      </c>
      <c r="BP24" s="268">
        <f t="shared" si="31"/>
        <v>0</v>
      </c>
      <c r="BQ24" s="269"/>
      <c r="BR24" s="270">
        <f t="shared" si="58"/>
        <v>1</v>
      </c>
      <c r="BS24" s="268">
        <f t="shared" si="32"/>
        <v>0</v>
      </c>
      <c r="BT24" s="269"/>
      <c r="BU24" s="270">
        <f t="shared" si="59"/>
        <v>1</v>
      </c>
      <c r="BV24" s="268">
        <f t="shared" si="33"/>
        <v>0</v>
      </c>
      <c r="BW24" s="269"/>
      <c r="BX24" s="270">
        <f t="shared" si="60"/>
        <v>1</v>
      </c>
      <c r="BY24" s="268">
        <f t="shared" si="34"/>
        <v>0</v>
      </c>
      <c r="BZ24" s="269"/>
      <c r="CA24" s="270">
        <f t="shared" si="61"/>
        <v>1</v>
      </c>
      <c r="CB24" s="268">
        <f t="shared" si="35"/>
        <v>0</v>
      </c>
      <c r="CC24" s="269"/>
      <c r="CD24" s="270">
        <f t="shared" si="62"/>
        <v>1</v>
      </c>
      <c r="CE24" s="268">
        <f t="shared" si="36"/>
        <v>0</v>
      </c>
      <c r="CF24" s="269"/>
      <c r="CG24" s="270">
        <f t="shared" si="63"/>
        <v>1</v>
      </c>
      <c r="CH24" s="248">
        <v>321173.26</v>
      </c>
      <c r="CI24" s="250">
        <f t="shared" si="37"/>
        <v>1</v>
      </c>
      <c r="CJ24" s="271">
        <f t="shared" si="64"/>
        <v>1</v>
      </c>
    </row>
    <row r="25" spans="1:88" x14ac:dyDescent="0.25">
      <c r="A25" s="266">
        <v>11</v>
      </c>
      <c r="B25" s="265" t="s">
        <v>191</v>
      </c>
      <c r="C25" s="247">
        <f t="shared" si="8"/>
        <v>211974.35490000001</v>
      </c>
      <c r="D25" s="267">
        <v>0.33</v>
      </c>
      <c r="E25" s="268">
        <f t="shared" si="9"/>
        <v>0</v>
      </c>
      <c r="F25" s="269"/>
      <c r="G25" s="270">
        <f t="shared" si="10"/>
        <v>0.33</v>
      </c>
      <c r="H25" s="268">
        <f t="shared" si="11"/>
        <v>0</v>
      </c>
      <c r="I25" s="269"/>
      <c r="J25" s="270">
        <f t="shared" si="38"/>
        <v>0.33</v>
      </c>
      <c r="K25" s="272">
        <f t="shared" si="12"/>
        <v>0</v>
      </c>
      <c r="L25" s="269"/>
      <c r="M25" s="270">
        <f t="shared" si="39"/>
        <v>0.33</v>
      </c>
      <c r="N25" s="268">
        <f t="shared" si="13"/>
        <v>0</v>
      </c>
      <c r="O25" s="269"/>
      <c r="P25" s="270">
        <f t="shared" si="40"/>
        <v>0.33</v>
      </c>
      <c r="Q25" s="268">
        <f t="shared" si="14"/>
        <v>0</v>
      </c>
      <c r="R25" s="269"/>
      <c r="S25" s="270">
        <f t="shared" si="41"/>
        <v>0.33</v>
      </c>
      <c r="T25" s="268">
        <f t="shared" si="15"/>
        <v>12846.930600000002</v>
      </c>
      <c r="U25" s="269">
        <v>0.02</v>
      </c>
      <c r="V25" s="270">
        <f t="shared" si="42"/>
        <v>0.35000000000000003</v>
      </c>
      <c r="W25" s="268">
        <f t="shared" si="16"/>
        <v>12846.930600000002</v>
      </c>
      <c r="X25" s="269">
        <v>0.02</v>
      </c>
      <c r="Y25" s="270">
        <f t="shared" si="43"/>
        <v>0.37000000000000005</v>
      </c>
      <c r="Z25" s="268">
        <f t="shared" si="17"/>
        <v>12846.930600000002</v>
      </c>
      <c r="AA25" s="269">
        <v>0.02</v>
      </c>
      <c r="AB25" s="270">
        <f t="shared" si="44"/>
        <v>0.39000000000000007</v>
      </c>
      <c r="AC25" s="268">
        <f t="shared" si="18"/>
        <v>12846.930600000002</v>
      </c>
      <c r="AD25" s="269">
        <v>0.02</v>
      </c>
      <c r="AE25" s="270">
        <f t="shared" si="45"/>
        <v>0.41000000000000009</v>
      </c>
      <c r="AF25" s="268">
        <f t="shared" si="19"/>
        <v>12846.930600000002</v>
      </c>
      <c r="AG25" s="269">
        <v>0.02</v>
      </c>
      <c r="AH25" s="270">
        <f t="shared" si="46"/>
        <v>0.4300000000000001</v>
      </c>
      <c r="AI25" s="268">
        <f t="shared" si="20"/>
        <v>32117.326500000003</v>
      </c>
      <c r="AJ25" s="269">
        <v>0.05</v>
      </c>
      <c r="AK25" s="270">
        <f t="shared" si="47"/>
        <v>0.48000000000000009</v>
      </c>
      <c r="AL25" s="268">
        <f t="shared" si="21"/>
        <v>32117.326500000003</v>
      </c>
      <c r="AM25" s="269">
        <v>0.05</v>
      </c>
      <c r="AN25" s="270">
        <f t="shared" si="48"/>
        <v>0.53000000000000014</v>
      </c>
      <c r="AO25" s="268">
        <f t="shared" si="22"/>
        <v>32117.326500000003</v>
      </c>
      <c r="AP25" s="269">
        <v>0.05</v>
      </c>
      <c r="AQ25" s="270">
        <f t="shared" si="49"/>
        <v>0.58000000000000018</v>
      </c>
      <c r="AR25" s="268">
        <f t="shared" si="23"/>
        <v>32117.326500000003</v>
      </c>
      <c r="AS25" s="269">
        <v>0.05</v>
      </c>
      <c r="AT25" s="270">
        <f t="shared" si="50"/>
        <v>0.63000000000000023</v>
      </c>
      <c r="AU25" s="268">
        <f t="shared" si="24"/>
        <v>32117.326500000003</v>
      </c>
      <c r="AV25" s="269">
        <v>0.05</v>
      </c>
      <c r="AW25" s="270">
        <f t="shared" si="51"/>
        <v>0.68000000000000027</v>
      </c>
      <c r="AX25" s="268">
        <f t="shared" si="25"/>
        <v>32117.326500000003</v>
      </c>
      <c r="AY25" s="269">
        <v>0.05</v>
      </c>
      <c r="AZ25" s="270">
        <f t="shared" si="52"/>
        <v>0.73000000000000032</v>
      </c>
      <c r="BA25" s="268">
        <f t="shared" si="26"/>
        <v>12846.930600000002</v>
      </c>
      <c r="BB25" s="269">
        <v>0.02</v>
      </c>
      <c r="BC25" s="270">
        <f t="shared" si="53"/>
        <v>0.75000000000000033</v>
      </c>
      <c r="BD25" s="268">
        <f t="shared" si="27"/>
        <v>32117.326500000003</v>
      </c>
      <c r="BE25" s="269">
        <v>0.05</v>
      </c>
      <c r="BF25" s="270">
        <f t="shared" si="54"/>
        <v>0.80000000000000038</v>
      </c>
      <c r="BG25" s="268">
        <f t="shared" si="28"/>
        <v>32117.326500000003</v>
      </c>
      <c r="BH25" s="269">
        <v>0.05</v>
      </c>
      <c r="BI25" s="270">
        <f t="shared" si="55"/>
        <v>0.85000000000000042</v>
      </c>
      <c r="BJ25" s="268">
        <f t="shared" si="29"/>
        <v>32117.326500000003</v>
      </c>
      <c r="BK25" s="269">
        <v>0.05</v>
      </c>
      <c r="BL25" s="270">
        <f t="shared" si="56"/>
        <v>0.90000000000000047</v>
      </c>
      <c r="BM25" s="268">
        <f t="shared" si="30"/>
        <v>64234.653000000006</v>
      </c>
      <c r="BN25" s="269">
        <v>0.1</v>
      </c>
      <c r="BO25" s="270">
        <f t="shared" si="57"/>
        <v>1.0000000000000004</v>
      </c>
      <c r="BP25" s="268">
        <f t="shared" si="31"/>
        <v>0</v>
      </c>
      <c r="BQ25" s="269"/>
      <c r="BR25" s="270">
        <f t="shared" si="58"/>
        <v>1.0000000000000004</v>
      </c>
      <c r="BS25" s="268">
        <f t="shared" si="32"/>
        <v>0</v>
      </c>
      <c r="BT25" s="269"/>
      <c r="BU25" s="270">
        <f t="shared" si="59"/>
        <v>1.0000000000000004</v>
      </c>
      <c r="BV25" s="268">
        <f t="shared" si="33"/>
        <v>0</v>
      </c>
      <c r="BW25" s="269"/>
      <c r="BX25" s="270">
        <f t="shared" si="60"/>
        <v>1.0000000000000004</v>
      </c>
      <c r="BY25" s="268">
        <f t="shared" si="34"/>
        <v>0</v>
      </c>
      <c r="BZ25" s="269"/>
      <c r="CA25" s="270">
        <f t="shared" si="61"/>
        <v>1.0000000000000004</v>
      </c>
      <c r="CB25" s="268">
        <f t="shared" si="35"/>
        <v>0</v>
      </c>
      <c r="CC25" s="269"/>
      <c r="CD25" s="270">
        <f t="shared" si="62"/>
        <v>1.0000000000000004</v>
      </c>
      <c r="CE25" s="268">
        <f t="shared" si="36"/>
        <v>0</v>
      </c>
      <c r="CF25" s="269"/>
      <c r="CG25" s="270">
        <f t="shared" si="63"/>
        <v>1.0000000000000004</v>
      </c>
      <c r="CH25" s="248">
        <f>642346.53</f>
        <v>642346.53</v>
      </c>
      <c r="CI25" s="250">
        <f t="shared" si="37"/>
        <v>1.0000000000000004</v>
      </c>
      <c r="CJ25" s="271">
        <f t="shared" si="64"/>
        <v>1.0000000000000004</v>
      </c>
    </row>
    <row r="26" spans="1:88" x14ac:dyDescent="0.25">
      <c r="A26" s="266">
        <v>12</v>
      </c>
      <c r="B26" s="265" t="s">
        <v>192</v>
      </c>
      <c r="C26" s="247">
        <f t="shared" si="8"/>
        <v>79490.383500000011</v>
      </c>
      <c r="D26" s="267">
        <v>0.33</v>
      </c>
      <c r="E26" s="268">
        <f t="shared" si="9"/>
        <v>0</v>
      </c>
      <c r="F26" s="269"/>
      <c r="G26" s="270">
        <f t="shared" si="10"/>
        <v>0.33</v>
      </c>
      <c r="H26" s="268">
        <f t="shared" si="11"/>
        <v>0</v>
      </c>
      <c r="I26" s="269"/>
      <c r="J26" s="270">
        <f t="shared" si="38"/>
        <v>0.33</v>
      </c>
      <c r="K26" s="272">
        <f t="shared" si="12"/>
        <v>0</v>
      </c>
      <c r="L26" s="269"/>
      <c r="M26" s="270">
        <f t="shared" si="39"/>
        <v>0.33</v>
      </c>
      <c r="N26" s="268">
        <f t="shared" si="13"/>
        <v>0</v>
      </c>
      <c r="O26" s="269"/>
      <c r="P26" s="270">
        <f t="shared" si="40"/>
        <v>0.33</v>
      </c>
      <c r="Q26" s="268">
        <f t="shared" si="14"/>
        <v>0</v>
      </c>
      <c r="R26" s="269"/>
      <c r="S26" s="270">
        <f t="shared" si="41"/>
        <v>0.33</v>
      </c>
      <c r="T26" s="268">
        <f t="shared" si="15"/>
        <v>4817.5990000000002</v>
      </c>
      <c r="U26" s="269">
        <v>0.02</v>
      </c>
      <c r="V26" s="270">
        <f t="shared" si="42"/>
        <v>0.35000000000000003</v>
      </c>
      <c r="W26" s="268">
        <f t="shared" si="16"/>
        <v>4817.5990000000002</v>
      </c>
      <c r="X26" s="269">
        <v>0.02</v>
      </c>
      <c r="Y26" s="270">
        <f t="shared" si="43"/>
        <v>0.37000000000000005</v>
      </c>
      <c r="Z26" s="268">
        <f t="shared" si="17"/>
        <v>4817.5990000000002</v>
      </c>
      <c r="AA26" s="269">
        <v>0.02</v>
      </c>
      <c r="AB26" s="270">
        <f t="shared" si="44"/>
        <v>0.39000000000000007</v>
      </c>
      <c r="AC26" s="268">
        <f t="shared" si="18"/>
        <v>4817.5990000000002</v>
      </c>
      <c r="AD26" s="269">
        <v>0.02</v>
      </c>
      <c r="AE26" s="270">
        <f t="shared" si="45"/>
        <v>0.41000000000000009</v>
      </c>
      <c r="AF26" s="268">
        <f t="shared" si="19"/>
        <v>4817.5990000000002</v>
      </c>
      <c r="AG26" s="269">
        <v>0.02</v>
      </c>
      <c r="AH26" s="270">
        <f t="shared" si="46"/>
        <v>0.4300000000000001</v>
      </c>
      <c r="AI26" s="268">
        <f t="shared" si="20"/>
        <v>12043.997500000001</v>
      </c>
      <c r="AJ26" s="269">
        <v>0.05</v>
      </c>
      <c r="AK26" s="270">
        <f t="shared" si="47"/>
        <v>0.48000000000000009</v>
      </c>
      <c r="AL26" s="268">
        <f t="shared" si="21"/>
        <v>12043.997500000001</v>
      </c>
      <c r="AM26" s="269">
        <v>0.05</v>
      </c>
      <c r="AN26" s="270">
        <f t="shared" si="48"/>
        <v>0.53000000000000014</v>
      </c>
      <c r="AO26" s="268">
        <f t="shared" si="22"/>
        <v>12043.997500000001</v>
      </c>
      <c r="AP26" s="269">
        <v>0.05</v>
      </c>
      <c r="AQ26" s="270">
        <f t="shared" si="49"/>
        <v>0.58000000000000018</v>
      </c>
      <c r="AR26" s="268">
        <f t="shared" si="23"/>
        <v>12043.997500000001</v>
      </c>
      <c r="AS26" s="269">
        <v>0.05</v>
      </c>
      <c r="AT26" s="270">
        <f t="shared" si="50"/>
        <v>0.63000000000000023</v>
      </c>
      <c r="AU26" s="268">
        <f t="shared" si="24"/>
        <v>12043.997500000001</v>
      </c>
      <c r="AV26" s="269">
        <v>0.05</v>
      </c>
      <c r="AW26" s="270">
        <f t="shared" si="51"/>
        <v>0.68000000000000027</v>
      </c>
      <c r="AX26" s="268">
        <f t="shared" si="25"/>
        <v>12043.997500000001</v>
      </c>
      <c r="AY26" s="269">
        <v>0.05</v>
      </c>
      <c r="AZ26" s="270">
        <f t="shared" si="52"/>
        <v>0.73000000000000032</v>
      </c>
      <c r="BA26" s="268">
        <f t="shared" si="26"/>
        <v>4817.5990000000002</v>
      </c>
      <c r="BB26" s="269">
        <v>0.02</v>
      </c>
      <c r="BC26" s="270">
        <f t="shared" si="53"/>
        <v>0.75000000000000033</v>
      </c>
      <c r="BD26" s="268">
        <f t="shared" si="27"/>
        <v>12043.997500000001</v>
      </c>
      <c r="BE26" s="269">
        <v>0.05</v>
      </c>
      <c r="BF26" s="270">
        <f t="shared" si="54"/>
        <v>0.80000000000000038</v>
      </c>
      <c r="BG26" s="268">
        <f t="shared" si="28"/>
        <v>12043.997500000001</v>
      </c>
      <c r="BH26" s="269">
        <v>0.05</v>
      </c>
      <c r="BI26" s="270">
        <f t="shared" si="55"/>
        <v>0.85000000000000042</v>
      </c>
      <c r="BJ26" s="268">
        <f t="shared" si="29"/>
        <v>12043.997500000001</v>
      </c>
      <c r="BK26" s="269">
        <v>0.05</v>
      </c>
      <c r="BL26" s="270">
        <f t="shared" si="56"/>
        <v>0.90000000000000047</v>
      </c>
      <c r="BM26" s="268">
        <f t="shared" si="30"/>
        <v>24087.995000000003</v>
      </c>
      <c r="BN26" s="269">
        <v>0.1</v>
      </c>
      <c r="BO26" s="270">
        <f t="shared" si="57"/>
        <v>1.0000000000000004</v>
      </c>
      <c r="BP26" s="268">
        <f t="shared" si="31"/>
        <v>0</v>
      </c>
      <c r="BQ26" s="269"/>
      <c r="BR26" s="270">
        <f t="shared" si="58"/>
        <v>1.0000000000000004</v>
      </c>
      <c r="BS26" s="268">
        <f t="shared" si="32"/>
        <v>0</v>
      </c>
      <c r="BT26" s="269"/>
      <c r="BU26" s="270">
        <f t="shared" si="59"/>
        <v>1.0000000000000004</v>
      </c>
      <c r="BV26" s="268">
        <f t="shared" si="33"/>
        <v>0</v>
      </c>
      <c r="BW26" s="269"/>
      <c r="BX26" s="270">
        <f t="shared" si="60"/>
        <v>1.0000000000000004</v>
      </c>
      <c r="BY26" s="268">
        <f t="shared" si="34"/>
        <v>0</v>
      </c>
      <c r="BZ26" s="269"/>
      <c r="CA26" s="270">
        <f t="shared" si="61"/>
        <v>1.0000000000000004</v>
      </c>
      <c r="CB26" s="268">
        <f t="shared" si="35"/>
        <v>0</v>
      </c>
      <c r="CC26" s="269"/>
      <c r="CD26" s="270">
        <f t="shared" si="62"/>
        <v>1.0000000000000004</v>
      </c>
      <c r="CE26" s="268">
        <f t="shared" si="36"/>
        <v>0</v>
      </c>
      <c r="CF26" s="269"/>
      <c r="CG26" s="270">
        <f t="shared" si="63"/>
        <v>1.0000000000000004</v>
      </c>
      <c r="CH26" s="248">
        <v>240879.95</v>
      </c>
      <c r="CI26" s="250">
        <f t="shared" si="37"/>
        <v>1.0000000000000004</v>
      </c>
      <c r="CJ26" s="271">
        <f t="shared" si="64"/>
        <v>1.0000000000000004</v>
      </c>
    </row>
    <row r="27" spans="1:88" x14ac:dyDescent="0.25">
      <c r="A27" s="266">
        <v>13</v>
      </c>
      <c r="B27" s="265" t="s">
        <v>193</v>
      </c>
      <c r="C27" s="247">
        <f t="shared" si="8"/>
        <v>0</v>
      </c>
      <c r="D27" s="267"/>
      <c r="E27" s="268">
        <f t="shared" si="9"/>
        <v>0</v>
      </c>
      <c r="F27" s="269"/>
      <c r="G27" s="270">
        <f t="shared" si="10"/>
        <v>0</v>
      </c>
      <c r="H27" s="268">
        <f t="shared" si="11"/>
        <v>0</v>
      </c>
      <c r="I27" s="269"/>
      <c r="J27" s="270">
        <f t="shared" si="38"/>
        <v>0</v>
      </c>
      <c r="K27" s="272">
        <f t="shared" si="12"/>
        <v>0</v>
      </c>
      <c r="L27" s="269"/>
      <c r="M27" s="270">
        <f t="shared" si="39"/>
        <v>0</v>
      </c>
      <c r="N27" s="268">
        <f t="shared" si="13"/>
        <v>0</v>
      </c>
      <c r="O27" s="269"/>
      <c r="P27" s="270">
        <f t="shared" si="40"/>
        <v>0</v>
      </c>
      <c r="Q27" s="268">
        <f t="shared" si="14"/>
        <v>0</v>
      </c>
      <c r="R27" s="269"/>
      <c r="S27" s="270">
        <f>R27+P27</f>
        <v>0</v>
      </c>
      <c r="T27" s="268">
        <f t="shared" si="15"/>
        <v>0</v>
      </c>
      <c r="U27" s="269"/>
      <c r="V27" s="270">
        <f>U27+S27</f>
        <v>0</v>
      </c>
      <c r="W27" s="268">
        <f t="shared" si="16"/>
        <v>0</v>
      </c>
      <c r="X27" s="269"/>
      <c r="Y27" s="270">
        <f t="shared" si="43"/>
        <v>0</v>
      </c>
      <c r="Z27" s="268">
        <f t="shared" si="17"/>
        <v>0</v>
      </c>
      <c r="AA27" s="269"/>
      <c r="AB27" s="270">
        <f t="shared" si="44"/>
        <v>0</v>
      </c>
      <c r="AC27" s="268">
        <f t="shared" si="18"/>
        <v>0</v>
      </c>
      <c r="AD27" s="269"/>
      <c r="AE27" s="270">
        <f t="shared" si="45"/>
        <v>0</v>
      </c>
      <c r="AF27" s="268">
        <f t="shared" si="19"/>
        <v>0</v>
      </c>
      <c r="AG27" s="269"/>
      <c r="AH27" s="270">
        <f t="shared" si="46"/>
        <v>0</v>
      </c>
      <c r="AI27" s="268">
        <f t="shared" si="20"/>
        <v>4817.5989</v>
      </c>
      <c r="AJ27" s="269">
        <v>0.03</v>
      </c>
      <c r="AK27" s="270">
        <f t="shared" si="47"/>
        <v>0.03</v>
      </c>
      <c r="AL27" s="268">
        <f t="shared" si="21"/>
        <v>4817.5989</v>
      </c>
      <c r="AM27" s="269">
        <v>0.03</v>
      </c>
      <c r="AN27" s="270">
        <f t="shared" si="48"/>
        <v>0.06</v>
      </c>
      <c r="AO27" s="268">
        <f t="shared" si="22"/>
        <v>4817.5989</v>
      </c>
      <c r="AP27" s="269">
        <v>0.03</v>
      </c>
      <c r="AQ27" s="270">
        <f t="shared" si="49"/>
        <v>0.09</v>
      </c>
      <c r="AR27" s="268">
        <f t="shared" si="23"/>
        <v>4817.5989</v>
      </c>
      <c r="AS27" s="269">
        <v>0.03</v>
      </c>
      <c r="AT27" s="270">
        <f t="shared" si="50"/>
        <v>0.12</v>
      </c>
      <c r="AU27" s="268">
        <f t="shared" si="24"/>
        <v>4817.5989</v>
      </c>
      <c r="AV27" s="269">
        <v>0.03</v>
      </c>
      <c r="AW27" s="270">
        <f t="shared" si="51"/>
        <v>0.15</v>
      </c>
      <c r="AX27" s="268">
        <f t="shared" si="25"/>
        <v>4817.5989</v>
      </c>
      <c r="AY27" s="269">
        <v>0.03</v>
      </c>
      <c r="AZ27" s="270">
        <f t="shared" si="52"/>
        <v>0.18</v>
      </c>
      <c r="BA27" s="268">
        <f t="shared" si="26"/>
        <v>4817.5989</v>
      </c>
      <c r="BB27" s="269">
        <v>0.03</v>
      </c>
      <c r="BC27" s="270">
        <f t="shared" si="53"/>
        <v>0.21</v>
      </c>
      <c r="BD27" s="268">
        <f t="shared" si="27"/>
        <v>16058.663</v>
      </c>
      <c r="BE27" s="269">
        <v>0.1</v>
      </c>
      <c r="BF27" s="270">
        <f t="shared" si="54"/>
        <v>0.31</v>
      </c>
      <c r="BG27" s="268">
        <f t="shared" si="28"/>
        <v>16058.663</v>
      </c>
      <c r="BH27" s="269">
        <v>0.1</v>
      </c>
      <c r="BI27" s="270">
        <f t="shared" si="55"/>
        <v>0.41000000000000003</v>
      </c>
      <c r="BJ27" s="268">
        <f t="shared" si="29"/>
        <v>16058.663</v>
      </c>
      <c r="BK27" s="269">
        <v>0.1</v>
      </c>
      <c r="BL27" s="270">
        <f t="shared" si="56"/>
        <v>0.51</v>
      </c>
      <c r="BM27" s="268">
        <f t="shared" si="30"/>
        <v>16058.663</v>
      </c>
      <c r="BN27" s="269">
        <v>0.1</v>
      </c>
      <c r="BO27" s="270">
        <f t="shared" si="57"/>
        <v>0.61</v>
      </c>
      <c r="BP27" s="268">
        <f t="shared" si="31"/>
        <v>16058.663</v>
      </c>
      <c r="BQ27" s="269">
        <v>0.1</v>
      </c>
      <c r="BR27" s="270">
        <f t="shared" si="58"/>
        <v>0.71</v>
      </c>
      <c r="BS27" s="268">
        <f t="shared" si="32"/>
        <v>16058.663</v>
      </c>
      <c r="BT27" s="269">
        <v>0.1</v>
      </c>
      <c r="BU27" s="270">
        <f t="shared" si="59"/>
        <v>0.80999999999999994</v>
      </c>
      <c r="BV27" s="268">
        <f t="shared" si="33"/>
        <v>16058.663</v>
      </c>
      <c r="BW27" s="269">
        <v>0.1</v>
      </c>
      <c r="BX27" s="270">
        <f t="shared" si="60"/>
        <v>0.90999999999999992</v>
      </c>
      <c r="BY27" s="268">
        <f t="shared" si="34"/>
        <v>14452.796700000001</v>
      </c>
      <c r="BZ27" s="269">
        <v>0.09</v>
      </c>
      <c r="CA27" s="270">
        <f t="shared" si="61"/>
        <v>0.99999999999999989</v>
      </c>
      <c r="CB27" s="268">
        <f t="shared" si="35"/>
        <v>0</v>
      </c>
      <c r="CC27" s="269"/>
      <c r="CD27" s="270">
        <f t="shared" si="62"/>
        <v>0.99999999999999989</v>
      </c>
      <c r="CE27" s="268">
        <f t="shared" si="36"/>
        <v>0</v>
      </c>
      <c r="CF27" s="269"/>
      <c r="CG27" s="270">
        <f t="shared" si="63"/>
        <v>0.99999999999999989</v>
      </c>
      <c r="CH27" s="248">
        <v>160586.63</v>
      </c>
      <c r="CI27" s="250">
        <f t="shared" si="37"/>
        <v>0.99999999999999989</v>
      </c>
      <c r="CJ27" s="271">
        <f t="shared" si="64"/>
        <v>0.99999999999999989</v>
      </c>
    </row>
    <row r="28" spans="1:88" x14ac:dyDescent="0.25">
      <c r="A28" s="266">
        <v>14</v>
      </c>
      <c r="B28" s="265" t="s">
        <v>194</v>
      </c>
      <c r="C28" s="247">
        <f t="shared" si="8"/>
        <v>0</v>
      </c>
      <c r="D28" s="267"/>
      <c r="E28" s="268">
        <f t="shared" si="9"/>
        <v>0</v>
      </c>
      <c r="F28" s="269"/>
      <c r="G28" s="270">
        <f t="shared" si="10"/>
        <v>0</v>
      </c>
      <c r="H28" s="268">
        <f t="shared" si="11"/>
        <v>0</v>
      </c>
      <c r="I28" s="269"/>
      <c r="J28" s="270">
        <f t="shared" si="38"/>
        <v>0</v>
      </c>
      <c r="K28" s="272">
        <f t="shared" si="12"/>
        <v>0</v>
      </c>
      <c r="L28" s="269"/>
      <c r="M28" s="270">
        <f t="shared" si="39"/>
        <v>0</v>
      </c>
      <c r="N28" s="268">
        <f t="shared" si="13"/>
        <v>0</v>
      </c>
      <c r="O28" s="269"/>
      <c r="P28" s="270">
        <f t="shared" si="40"/>
        <v>0</v>
      </c>
      <c r="Q28" s="268">
        <f t="shared" si="14"/>
        <v>0</v>
      </c>
      <c r="R28" s="269"/>
      <c r="S28" s="270">
        <f t="shared" si="41"/>
        <v>0</v>
      </c>
      <c r="T28" s="268">
        <f t="shared" si="15"/>
        <v>0</v>
      </c>
      <c r="U28" s="269"/>
      <c r="V28" s="270">
        <f>U28+S28</f>
        <v>0</v>
      </c>
      <c r="W28" s="268">
        <f t="shared" si="16"/>
        <v>0</v>
      </c>
      <c r="X28" s="269"/>
      <c r="Y28" s="270">
        <f t="shared" si="43"/>
        <v>0</v>
      </c>
      <c r="Z28" s="268">
        <f t="shared" si="17"/>
        <v>0</v>
      </c>
      <c r="AA28" s="269"/>
      <c r="AB28" s="270">
        <f t="shared" si="44"/>
        <v>0</v>
      </c>
      <c r="AC28" s="268">
        <f t="shared" si="18"/>
        <v>0</v>
      </c>
      <c r="AD28" s="269"/>
      <c r="AE28" s="270">
        <f t="shared" si="45"/>
        <v>0</v>
      </c>
      <c r="AF28" s="268">
        <f t="shared" si="19"/>
        <v>0</v>
      </c>
      <c r="AG28" s="269"/>
      <c r="AH28" s="270">
        <f t="shared" si="46"/>
        <v>0</v>
      </c>
      <c r="AI28" s="268">
        <f t="shared" si="20"/>
        <v>40146.658000000003</v>
      </c>
      <c r="AJ28" s="269">
        <v>0.05</v>
      </c>
      <c r="AK28" s="270">
        <f t="shared" si="47"/>
        <v>0.05</v>
      </c>
      <c r="AL28" s="268">
        <f t="shared" si="21"/>
        <v>40146.658000000003</v>
      </c>
      <c r="AM28" s="269">
        <v>0.05</v>
      </c>
      <c r="AN28" s="270">
        <f t="shared" si="48"/>
        <v>0.1</v>
      </c>
      <c r="AO28" s="268">
        <f t="shared" si="22"/>
        <v>40146.658000000003</v>
      </c>
      <c r="AP28" s="269">
        <v>0.05</v>
      </c>
      <c r="AQ28" s="270">
        <f t="shared" si="49"/>
        <v>0.15000000000000002</v>
      </c>
      <c r="AR28" s="268">
        <f t="shared" si="23"/>
        <v>40146.658000000003</v>
      </c>
      <c r="AS28" s="269">
        <v>0.05</v>
      </c>
      <c r="AT28" s="270">
        <f t="shared" si="50"/>
        <v>0.2</v>
      </c>
      <c r="AU28" s="268">
        <f t="shared" si="24"/>
        <v>40146.658000000003</v>
      </c>
      <c r="AV28" s="269">
        <v>0.05</v>
      </c>
      <c r="AW28" s="270">
        <f t="shared" si="51"/>
        <v>0.25</v>
      </c>
      <c r="AX28" s="268">
        <f t="shared" si="25"/>
        <v>40146.658000000003</v>
      </c>
      <c r="AY28" s="269">
        <v>0.05</v>
      </c>
      <c r="AZ28" s="270">
        <f t="shared" si="52"/>
        <v>0.3</v>
      </c>
      <c r="BA28" s="268">
        <f t="shared" si="26"/>
        <v>40146.658000000003</v>
      </c>
      <c r="BB28" s="269">
        <v>0.05</v>
      </c>
      <c r="BC28" s="270">
        <f t="shared" si="53"/>
        <v>0.35</v>
      </c>
      <c r="BD28" s="268">
        <f t="shared" si="27"/>
        <v>40146.658000000003</v>
      </c>
      <c r="BE28" s="269">
        <v>0.05</v>
      </c>
      <c r="BF28" s="270">
        <f t="shared" si="54"/>
        <v>0.39999999999999997</v>
      </c>
      <c r="BG28" s="268">
        <f t="shared" si="28"/>
        <v>40146.658000000003</v>
      </c>
      <c r="BH28" s="269">
        <v>0.05</v>
      </c>
      <c r="BI28" s="270">
        <f t="shared" si="55"/>
        <v>0.44999999999999996</v>
      </c>
      <c r="BJ28" s="268">
        <f t="shared" si="29"/>
        <v>40146.658000000003</v>
      </c>
      <c r="BK28" s="269">
        <v>0.05</v>
      </c>
      <c r="BL28" s="270">
        <f t="shared" si="56"/>
        <v>0.49999999999999994</v>
      </c>
      <c r="BM28" s="268">
        <f t="shared" si="30"/>
        <v>40146.658000000003</v>
      </c>
      <c r="BN28" s="269">
        <v>0.05</v>
      </c>
      <c r="BO28" s="270">
        <f t="shared" si="57"/>
        <v>0.54999999999999993</v>
      </c>
      <c r="BP28" s="268">
        <f t="shared" si="31"/>
        <v>40146.658000000003</v>
      </c>
      <c r="BQ28" s="269">
        <v>0.05</v>
      </c>
      <c r="BR28" s="270">
        <f t="shared" si="58"/>
        <v>0.6</v>
      </c>
      <c r="BS28" s="268">
        <f t="shared" si="32"/>
        <v>40146.658000000003</v>
      </c>
      <c r="BT28" s="269">
        <v>0.05</v>
      </c>
      <c r="BU28" s="270">
        <f t="shared" si="59"/>
        <v>0.65</v>
      </c>
      <c r="BV28" s="268">
        <f t="shared" si="33"/>
        <v>80293.316000000006</v>
      </c>
      <c r="BW28" s="269">
        <v>0.1</v>
      </c>
      <c r="BX28" s="270">
        <f t="shared" si="60"/>
        <v>0.75</v>
      </c>
      <c r="BY28" s="268">
        <f t="shared" si="34"/>
        <v>80293.316000000006</v>
      </c>
      <c r="BZ28" s="269">
        <v>0.1</v>
      </c>
      <c r="CA28" s="270">
        <f t="shared" si="61"/>
        <v>0.85</v>
      </c>
      <c r="CB28" s="268">
        <f t="shared" si="35"/>
        <v>40146.658000000003</v>
      </c>
      <c r="CC28" s="269">
        <v>0.05</v>
      </c>
      <c r="CD28" s="270">
        <f t="shared" si="62"/>
        <v>0.9</v>
      </c>
      <c r="CE28" s="268">
        <f t="shared" si="36"/>
        <v>80293.316000000006</v>
      </c>
      <c r="CF28" s="269">
        <v>0.1</v>
      </c>
      <c r="CG28" s="270">
        <f t="shared" si="63"/>
        <v>1</v>
      </c>
      <c r="CH28" s="248">
        <v>802933.16</v>
      </c>
      <c r="CI28" s="250">
        <f t="shared" si="37"/>
        <v>1</v>
      </c>
      <c r="CJ28" s="271">
        <f t="shared" si="64"/>
        <v>1</v>
      </c>
    </row>
    <row r="29" spans="1:88" x14ac:dyDescent="0.25">
      <c r="A29" s="266">
        <v>15</v>
      </c>
      <c r="B29" s="265" t="s">
        <v>195</v>
      </c>
      <c r="C29" s="247">
        <f t="shared" si="8"/>
        <v>0</v>
      </c>
      <c r="D29" s="267"/>
      <c r="E29" s="268">
        <f t="shared" si="9"/>
        <v>0</v>
      </c>
      <c r="F29" s="269"/>
      <c r="G29" s="270">
        <f t="shared" si="10"/>
        <v>0</v>
      </c>
      <c r="H29" s="268">
        <f t="shared" si="11"/>
        <v>0</v>
      </c>
      <c r="I29" s="269"/>
      <c r="J29" s="270">
        <f t="shared" si="38"/>
        <v>0</v>
      </c>
      <c r="K29" s="272">
        <f t="shared" si="12"/>
        <v>0</v>
      </c>
      <c r="L29" s="269"/>
      <c r="M29" s="270">
        <f t="shared" si="39"/>
        <v>0</v>
      </c>
      <c r="N29" s="268">
        <f t="shared" si="13"/>
        <v>0</v>
      </c>
      <c r="O29" s="269"/>
      <c r="P29" s="270">
        <f t="shared" si="40"/>
        <v>0</v>
      </c>
      <c r="Q29" s="268">
        <f t="shared" si="14"/>
        <v>0</v>
      </c>
      <c r="R29" s="269"/>
      <c r="S29" s="270">
        <f t="shared" si="41"/>
        <v>0</v>
      </c>
      <c r="T29" s="268">
        <f t="shared" si="15"/>
        <v>0</v>
      </c>
      <c r="U29" s="269"/>
      <c r="V29" s="270">
        <f>U29+S29</f>
        <v>0</v>
      </c>
      <c r="W29" s="268">
        <f t="shared" si="16"/>
        <v>0</v>
      </c>
      <c r="X29" s="269"/>
      <c r="Y29" s="270">
        <f t="shared" si="43"/>
        <v>0</v>
      </c>
      <c r="Z29" s="268">
        <f t="shared" si="17"/>
        <v>0</v>
      </c>
      <c r="AA29" s="269"/>
      <c r="AB29" s="270">
        <f t="shared" si="44"/>
        <v>0</v>
      </c>
      <c r="AC29" s="268">
        <f t="shared" si="18"/>
        <v>0</v>
      </c>
      <c r="AD29" s="269"/>
      <c r="AE29" s="270">
        <f t="shared" si="45"/>
        <v>0</v>
      </c>
      <c r="AF29" s="268">
        <f t="shared" si="19"/>
        <v>0</v>
      </c>
      <c r="AG29" s="269"/>
      <c r="AH29" s="270">
        <f t="shared" si="46"/>
        <v>0</v>
      </c>
      <c r="AI29" s="268">
        <f t="shared" si="20"/>
        <v>40146.658000000003</v>
      </c>
      <c r="AJ29" s="269">
        <v>0.05</v>
      </c>
      <c r="AK29" s="270">
        <f t="shared" si="47"/>
        <v>0.05</v>
      </c>
      <c r="AL29" s="268">
        <f t="shared" si="21"/>
        <v>40146.658000000003</v>
      </c>
      <c r="AM29" s="269">
        <v>0.05</v>
      </c>
      <c r="AN29" s="270">
        <f t="shared" si="48"/>
        <v>0.1</v>
      </c>
      <c r="AO29" s="268">
        <f t="shared" si="22"/>
        <v>40146.658000000003</v>
      </c>
      <c r="AP29" s="269">
        <v>0.05</v>
      </c>
      <c r="AQ29" s="270">
        <f t="shared" si="49"/>
        <v>0.15000000000000002</v>
      </c>
      <c r="AR29" s="268">
        <f t="shared" si="23"/>
        <v>40146.658000000003</v>
      </c>
      <c r="AS29" s="269">
        <v>0.05</v>
      </c>
      <c r="AT29" s="270">
        <f t="shared" si="50"/>
        <v>0.2</v>
      </c>
      <c r="AU29" s="268">
        <f t="shared" si="24"/>
        <v>40146.658000000003</v>
      </c>
      <c r="AV29" s="269">
        <v>0.05</v>
      </c>
      <c r="AW29" s="270">
        <f t="shared" si="51"/>
        <v>0.25</v>
      </c>
      <c r="AX29" s="268">
        <f t="shared" si="25"/>
        <v>40146.658000000003</v>
      </c>
      <c r="AY29" s="269">
        <v>0.05</v>
      </c>
      <c r="AZ29" s="270">
        <f t="shared" si="52"/>
        <v>0.3</v>
      </c>
      <c r="BA29" s="268">
        <f t="shared" si="26"/>
        <v>40146.658000000003</v>
      </c>
      <c r="BB29" s="269">
        <v>0.05</v>
      </c>
      <c r="BC29" s="270">
        <f t="shared" si="53"/>
        <v>0.35</v>
      </c>
      <c r="BD29" s="268">
        <f t="shared" si="27"/>
        <v>40146.658000000003</v>
      </c>
      <c r="BE29" s="269">
        <v>0.05</v>
      </c>
      <c r="BF29" s="270">
        <f t="shared" si="54"/>
        <v>0.39999999999999997</v>
      </c>
      <c r="BG29" s="268">
        <f t="shared" si="28"/>
        <v>40146.658000000003</v>
      </c>
      <c r="BH29" s="269">
        <v>0.05</v>
      </c>
      <c r="BI29" s="270">
        <f t="shared" si="55"/>
        <v>0.44999999999999996</v>
      </c>
      <c r="BJ29" s="268">
        <f t="shared" si="29"/>
        <v>40146.658000000003</v>
      </c>
      <c r="BK29" s="269">
        <v>0.05</v>
      </c>
      <c r="BL29" s="270">
        <f t="shared" si="56"/>
        <v>0.49999999999999994</v>
      </c>
      <c r="BM29" s="268">
        <f t="shared" si="30"/>
        <v>40146.658000000003</v>
      </c>
      <c r="BN29" s="269">
        <v>0.05</v>
      </c>
      <c r="BO29" s="270">
        <f t="shared" si="57"/>
        <v>0.54999999999999993</v>
      </c>
      <c r="BP29" s="268">
        <f t="shared" si="31"/>
        <v>80293.316000000006</v>
      </c>
      <c r="BQ29" s="269">
        <v>0.1</v>
      </c>
      <c r="BR29" s="270">
        <f t="shared" si="58"/>
        <v>0.64999999999999991</v>
      </c>
      <c r="BS29" s="268">
        <f t="shared" si="32"/>
        <v>80293.316000000006</v>
      </c>
      <c r="BT29" s="269">
        <v>0.1</v>
      </c>
      <c r="BU29" s="270">
        <f t="shared" si="59"/>
        <v>0.74999999999999989</v>
      </c>
      <c r="BV29" s="268">
        <f t="shared" si="33"/>
        <v>80293.316000000006</v>
      </c>
      <c r="BW29" s="269">
        <v>0.1</v>
      </c>
      <c r="BX29" s="270">
        <f t="shared" si="60"/>
        <v>0.84999999999999987</v>
      </c>
      <c r="BY29" s="268">
        <f t="shared" si="34"/>
        <v>80293.316000000006</v>
      </c>
      <c r="BZ29" s="269">
        <v>0.1</v>
      </c>
      <c r="CA29" s="270">
        <f t="shared" si="61"/>
        <v>0.94999999999999984</v>
      </c>
      <c r="CB29" s="268">
        <f t="shared" si="35"/>
        <v>40146.658000000003</v>
      </c>
      <c r="CC29" s="269">
        <v>0.05</v>
      </c>
      <c r="CD29" s="270">
        <f t="shared" si="62"/>
        <v>0.99999999999999989</v>
      </c>
      <c r="CE29" s="268">
        <f t="shared" si="36"/>
        <v>0</v>
      </c>
      <c r="CF29" s="269"/>
      <c r="CG29" s="270">
        <f t="shared" si="63"/>
        <v>0.99999999999999989</v>
      </c>
      <c r="CH29" s="248">
        <v>802933.16</v>
      </c>
      <c r="CI29" s="250">
        <f t="shared" si="37"/>
        <v>0.99999999999999989</v>
      </c>
      <c r="CJ29" s="271">
        <f t="shared" si="64"/>
        <v>0.99999999999999989</v>
      </c>
    </row>
    <row r="30" spans="1:88" x14ac:dyDescent="0.25">
      <c r="A30" s="266">
        <v>16</v>
      </c>
      <c r="B30" s="265" t="s">
        <v>196</v>
      </c>
      <c r="C30" s="247">
        <f t="shared" si="8"/>
        <v>0</v>
      </c>
      <c r="D30" s="267"/>
      <c r="E30" s="268">
        <f t="shared" si="9"/>
        <v>0</v>
      </c>
      <c r="F30" s="269"/>
      <c r="G30" s="270">
        <f t="shared" si="10"/>
        <v>0</v>
      </c>
      <c r="H30" s="268">
        <f t="shared" si="11"/>
        <v>0</v>
      </c>
      <c r="I30" s="269"/>
      <c r="J30" s="270">
        <f t="shared" si="38"/>
        <v>0</v>
      </c>
      <c r="K30" s="272">
        <f t="shared" si="12"/>
        <v>0</v>
      </c>
      <c r="L30" s="269"/>
      <c r="M30" s="270">
        <f t="shared" si="39"/>
        <v>0</v>
      </c>
      <c r="N30" s="268">
        <f t="shared" si="13"/>
        <v>0</v>
      </c>
      <c r="O30" s="269"/>
      <c r="P30" s="270">
        <f t="shared" si="40"/>
        <v>0</v>
      </c>
      <c r="Q30" s="268">
        <f t="shared" si="14"/>
        <v>0</v>
      </c>
      <c r="R30" s="269"/>
      <c r="S30" s="270">
        <f t="shared" si="41"/>
        <v>0</v>
      </c>
      <c r="T30" s="268">
        <f t="shared" si="15"/>
        <v>0</v>
      </c>
      <c r="U30" s="269"/>
      <c r="V30" s="270">
        <f t="shared" si="42"/>
        <v>0</v>
      </c>
      <c r="W30" s="268">
        <f t="shared" si="16"/>
        <v>0</v>
      </c>
      <c r="X30" s="269"/>
      <c r="Y30" s="270">
        <f t="shared" si="43"/>
        <v>0</v>
      </c>
      <c r="Z30" s="268">
        <f t="shared" si="17"/>
        <v>0</v>
      </c>
      <c r="AA30" s="269"/>
      <c r="AB30" s="270">
        <f t="shared" si="44"/>
        <v>0</v>
      </c>
      <c r="AC30" s="268">
        <f t="shared" si="18"/>
        <v>0</v>
      </c>
      <c r="AD30" s="269"/>
      <c r="AE30" s="270">
        <f t="shared" si="45"/>
        <v>0</v>
      </c>
      <c r="AF30" s="268">
        <f t="shared" si="19"/>
        <v>0</v>
      </c>
      <c r="AG30" s="269"/>
      <c r="AH30" s="270">
        <f t="shared" si="46"/>
        <v>0</v>
      </c>
      <c r="AI30" s="268">
        <f t="shared" si="20"/>
        <v>8029.3315000000002</v>
      </c>
      <c r="AJ30" s="269">
        <v>0.05</v>
      </c>
      <c r="AK30" s="270">
        <f t="shared" si="47"/>
        <v>0.05</v>
      </c>
      <c r="AL30" s="268">
        <f t="shared" si="21"/>
        <v>8029.3315000000002</v>
      </c>
      <c r="AM30" s="269">
        <v>0.05</v>
      </c>
      <c r="AN30" s="270">
        <f t="shared" si="48"/>
        <v>0.1</v>
      </c>
      <c r="AO30" s="268">
        <f t="shared" si="22"/>
        <v>8029.3315000000002</v>
      </c>
      <c r="AP30" s="269">
        <v>0.05</v>
      </c>
      <c r="AQ30" s="270">
        <f t="shared" si="49"/>
        <v>0.15000000000000002</v>
      </c>
      <c r="AR30" s="268">
        <f t="shared" si="23"/>
        <v>8029.3315000000002</v>
      </c>
      <c r="AS30" s="269">
        <v>0.05</v>
      </c>
      <c r="AT30" s="270">
        <f t="shared" si="50"/>
        <v>0.2</v>
      </c>
      <c r="AU30" s="268">
        <f t="shared" si="24"/>
        <v>8029.3315000000002</v>
      </c>
      <c r="AV30" s="269">
        <v>0.05</v>
      </c>
      <c r="AW30" s="270">
        <f t="shared" si="51"/>
        <v>0.25</v>
      </c>
      <c r="AX30" s="268">
        <f t="shared" si="25"/>
        <v>8029.3315000000002</v>
      </c>
      <c r="AY30" s="269">
        <v>0.05</v>
      </c>
      <c r="AZ30" s="270">
        <f t="shared" si="52"/>
        <v>0.3</v>
      </c>
      <c r="BA30" s="268">
        <f t="shared" si="26"/>
        <v>8029.3315000000002</v>
      </c>
      <c r="BB30" s="269">
        <v>0.05</v>
      </c>
      <c r="BC30" s="270">
        <f t="shared" si="53"/>
        <v>0.35</v>
      </c>
      <c r="BD30" s="268">
        <f t="shared" si="27"/>
        <v>8029.3315000000002</v>
      </c>
      <c r="BE30" s="269">
        <v>0.05</v>
      </c>
      <c r="BF30" s="270">
        <f t="shared" si="54"/>
        <v>0.39999999999999997</v>
      </c>
      <c r="BG30" s="268">
        <f t="shared" si="28"/>
        <v>8029.3315000000002</v>
      </c>
      <c r="BH30" s="269">
        <v>0.05</v>
      </c>
      <c r="BI30" s="270">
        <f t="shared" si="55"/>
        <v>0.44999999999999996</v>
      </c>
      <c r="BJ30" s="268">
        <f t="shared" si="29"/>
        <v>8029.3315000000002</v>
      </c>
      <c r="BK30" s="269">
        <v>0.05</v>
      </c>
      <c r="BL30" s="270">
        <f t="shared" si="56"/>
        <v>0.49999999999999994</v>
      </c>
      <c r="BM30" s="268">
        <f t="shared" si="30"/>
        <v>8029.3315000000002</v>
      </c>
      <c r="BN30" s="269">
        <v>0.05</v>
      </c>
      <c r="BO30" s="270">
        <f t="shared" si="57"/>
        <v>0.54999999999999993</v>
      </c>
      <c r="BP30" s="268">
        <f t="shared" si="31"/>
        <v>8029.3315000000002</v>
      </c>
      <c r="BQ30" s="269">
        <v>0.05</v>
      </c>
      <c r="BR30" s="270">
        <f t="shared" si="58"/>
        <v>0.6</v>
      </c>
      <c r="BS30" s="268">
        <f t="shared" si="32"/>
        <v>16058.663</v>
      </c>
      <c r="BT30" s="269">
        <v>0.1</v>
      </c>
      <c r="BU30" s="270">
        <f t="shared" si="59"/>
        <v>0.7</v>
      </c>
      <c r="BV30" s="268">
        <f t="shared" si="33"/>
        <v>16058.663</v>
      </c>
      <c r="BW30" s="269">
        <v>0.1</v>
      </c>
      <c r="BX30" s="270">
        <f t="shared" si="60"/>
        <v>0.79999999999999993</v>
      </c>
      <c r="BY30" s="268">
        <f t="shared" si="34"/>
        <v>16058.663</v>
      </c>
      <c r="BZ30" s="269">
        <v>0.1</v>
      </c>
      <c r="CA30" s="270">
        <f t="shared" si="61"/>
        <v>0.89999999999999991</v>
      </c>
      <c r="CB30" s="268">
        <f t="shared" si="35"/>
        <v>16058.663</v>
      </c>
      <c r="CC30" s="269">
        <v>0.1</v>
      </c>
      <c r="CD30" s="270">
        <f t="shared" si="62"/>
        <v>0.99999999999999989</v>
      </c>
      <c r="CE30" s="268">
        <f t="shared" si="36"/>
        <v>0</v>
      </c>
      <c r="CF30" s="269"/>
      <c r="CG30" s="270">
        <f t="shared" si="63"/>
        <v>0.99999999999999989</v>
      </c>
      <c r="CH30" s="248">
        <v>160586.63</v>
      </c>
      <c r="CI30" s="250">
        <f t="shared" si="37"/>
        <v>0.99999999999999989</v>
      </c>
      <c r="CJ30" s="271">
        <f t="shared" si="64"/>
        <v>0.99999999999999989</v>
      </c>
    </row>
    <row r="31" spans="1:88" x14ac:dyDescent="0.25">
      <c r="A31" s="266">
        <v>17</v>
      </c>
      <c r="B31" s="265" t="s">
        <v>197</v>
      </c>
      <c r="C31" s="247">
        <f t="shared" si="8"/>
        <v>0</v>
      </c>
      <c r="D31" s="267"/>
      <c r="E31" s="268">
        <f t="shared" si="9"/>
        <v>0</v>
      </c>
      <c r="F31" s="269"/>
      <c r="G31" s="270">
        <f t="shared" si="10"/>
        <v>0</v>
      </c>
      <c r="H31" s="268">
        <f t="shared" si="11"/>
        <v>0</v>
      </c>
      <c r="I31" s="269"/>
      <c r="J31" s="270">
        <f t="shared" si="38"/>
        <v>0</v>
      </c>
      <c r="K31" s="272">
        <f t="shared" si="12"/>
        <v>0</v>
      </c>
      <c r="L31" s="269"/>
      <c r="M31" s="270">
        <f t="shared" si="39"/>
        <v>0</v>
      </c>
      <c r="N31" s="268">
        <f t="shared" si="13"/>
        <v>0</v>
      </c>
      <c r="O31" s="269"/>
      <c r="P31" s="270">
        <f t="shared" si="40"/>
        <v>0</v>
      </c>
      <c r="Q31" s="268">
        <f t="shared" si="14"/>
        <v>0</v>
      </c>
      <c r="R31" s="269"/>
      <c r="S31" s="270">
        <f t="shared" si="41"/>
        <v>0</v>
      </c>
      <c r="T31" s="268">
        <f t="shared" si="15"/>
        <v>0</v>
      </c>
      <c r="U31" s="269"/>
      <c r="V31" s="270">
        <f t="shared" si="42"/>
        <v>0</v>
      </c>
      <c r="W31" s="268">
        <f t="shared" si="16"/>
        <v>0</v>
      </c>
      <c r="X31" s="269"/>
      <c r="Y31" s="270">
        <f t="shared" si="43"/>
        <v>0</v>
      </c>
      <c r="Z31" s="268">
        <f t="shared" si="17"/>
        <v>0</v>
      </c>
      <c r="AA31" s="269"/>
      <c r="AB31" s="270">
        <f t="shared" si="44"/>
        <v>0</v>
      </c>
      <c r="AC31" s="268">
        <f t="shared" si="18"/>
        <v>0</v>
      </c>
      <c r="AD31" s="269"/>
      <c r="AE31" s="270">
        <f t="shared" si="45"/>
        <v>0</v>
      </c>
      <c r="AF31" s="268">
        <f t="shared" si="19"/>
        <v>0</v>
      </c>
      <c r="AG31" s="269"/>
      <c r="AH31" s="270">
        <f t="shared" si="46"/>
        <v>0</v>
      </c>
      <c r="AI31" s="268">
        <f t="shared" si="20"/>
        <v>32117.326500000003</v>
      </c>
      <c r="AJ31" s="269">
        <v>0.05</v>
      </c>
      <c r="AK31" s="270">
        <f t="shared" si="47"/>
        <v>0.05</v>
      </c>
      <c r="AL31" s="268">
        <f t="shared" si="21"/>
        <v>32117.326500000003</v>
      </c>
      <c r="AM31" s="269">
        <v>0.05</v>
      </c>
      <c r="AN31" s="270">
        <f t="shared" si="48"/>
        <v>0.1</v>
      </c>
      <c r="AO31" s="268">
        <f t="shared" si="22"/>
        <v>32117.326500000003</v>
      </c>
      <c r="AP31" s="269">
        <v>0.05</v>
      </c>
      <c r="AQ31" s="270">
        <f t="shared" si="49"/>
        <v>0.15000000000000002</v>
      </c>
      <c r="AR31" s="268">
        <f t="shared" si="23"/>
        <v>32117.326500000003</v>
      </c>
      <c r="AS31" s="269">
        <v>0.05</v>
      </c>
      <c r="AT31" s="270">
        <f t="shared" si="50"/>
        <v>0.2</v>
      </c>
      <c r="AU31" s="268">
        <f t="shared" si="24"/>
        <v>64234.653000000006</v>
      </c>
      <c r="AV31" s="269">
        <v>0.1</v>
      </c>
      <c r="AW31" s="270">
        <f t="shared" si="51"/>
        <v>0.30000000000000004</v>
      </c>
      <c r="AX31" s="268">
        <f t="shared" si="25"/>
        <v>64234.653000000006</v>
      </c>
      <c r="AY31" s="269">
        <v>0.1</v>
      </c>
      <c r="AZ31" s="270">
        <f t="shared" si="52"/>
        <v>0.4</v>
      </c>
      <c r="BA31" s="268">
        <f t="shared" si="26"/>
        <v>64234.653000000006</v>
      </c>
      <c r="BB31" s="269">
        <v>0.1</v>
      </c>
      <c r="BC31" s="270">
        <f t="shared" si="53"/>
        <v>0.5</v>
      </c>
      <c r="BD31" s="268">
        <f t="shared" si="27"/>
        <v>64234.653000000006</v>
      </c>
      <c r="BE31" s="269">
        <v>0.1</v>
      </c>
      <c r="BF31" s="270">
        <f t="shared" si="54"/>
        <v>0.6</v>
      </c>
      <c r="BG31" s="268">
        <f t="shared" si="28"/>
        <v>64234.653000000006</v>
      </c>
      <c r="BH31" s="269">
        <v>0.1</v>
      </c>
      <c r="BI31" s="270">
        <f t="shared" si="55"/>
        <v>0.7</v>
      </c>
      <c r="BJ31" s="268">
        <f t="shared" si="29"/>
        <v>64234.653000000006</v>
      </c>
      <c r="BK31" s="269">
        <v>0.1</v>
      </c>
      <c r="BL31" s="270">
        <f t="shared" si="56"/>
        <v>0.79999999999999993</v>
      </c>
      <c r="BM31" s="268">
        <f t="shared" si="30"/>
        <v>64234.653000000006</v>
      </c>
      <c r="BN31" s="269">
        <v>0.1</v>
      </c>
      <c r="BO31" s="270">
        <f t="shared" si="57"/>
        <v>0.89999999999999991</v>
      </c>
      <c r="BP31" s="268">
        <f t="shared" si="31"/>
        <v>64234.653000000006</v>
      </c>
      <c r="BQ31" s="269">
        <v>0.1</v>
      </c>
      <c r="BR31" s="270">
        <f t="shared" si="58"/>
        <v>0.99999999999999989</v>
      </c>
      <c r="BS31" s="268">
        <f t="shared" si="32"/>
        <v>0</v>
      </c>
      <c r="BT31" s="269"/>
      <c r="BU31" s="270">
        <f t="shared" si="59"/>
        <v>0.99999999999999989</v>
      </c>
      <c r="BV31" s="268">
        <f t="shared" si="33"/>
        <v>0</v>
      </c>
      <c r="BW31" s="269"/>
      <c r="BX31" s="270">
        <f t="shared" si="60"/>
        <v>0.99999999999999989</v>
      </c>
      <c r="BY31" s="268">
        <f t="shared" si="34"/>
        <v>0</v>
      </c>
      <c r="BZ31" s="269"/>
      <c r="CA31" s="270">
        <f t="shared" si="61"/>
        <v>0.99999999999999989</v>
      </c>
      <c r="CB31" s="268">
        <f t="shared" si="35"/>
        <v>0</v>
      </c>
      <c r="CC31" s="269"/>
      <c r="CD31" s="270">
        <f t="shared" si="62"/>
        <v>0.99999999999999989</v>
      </c>
      <c r="CE31" s="268">
        <f t="shared" si="36"/>
        <v>0</v>
      </c>
      <c r="CF31" s="269"/>
      <c r="CG31" s="270">
        <f t="shared" si="63"/>
        <v>0.99999999999999989</v>
      </c>
      <c r="CH31" s="248">
        <v>642346.53</v>
      </c>
      <c r="CI31" s="250">
        <f t="shared" si="37"/>
        <v>0.99999999999999989</v>
      </c>
      <c r="CJ31" s="271">
        <f t="shared" si="64"/>
        <v>0.99999999999999989</v>
      </c>
    </row>
    <row r="32" spans="1:88" x14ac:dyDescent="0.25">
      <c r="A32" s="266">
        <v>18</v>
      </c>
      <c r="B32" s="265" t="s">
        <v>198</v>
      </c>
      <c r="C32" s="247">
        <f t="shared" si="8"/>
        <v>0</v>
      </c>
      <c r="D32" s="267"/>
      <c r="E32" s="268">
        <f t="shared" si="9"/>
        <v>0</v>
      </c>
      <c r="F32" s="269"/>
      <c r="G32" s="270">
        <f t="shared" si="10"/>
        <v>0</v>
      </c>
      <c r="H32" s="268">
        <f t="shared" si="11"/>
        <v>0</v>
      </c>
      <c r="I32" s="269"/>
      <c r="J32" s="270">
        <f t="shared" si="38"/>
        <v>0</v>
      </c>
      <c r="K32" s="272">
        <f t="shared" si="12"/>
        <v>0</v>
      </c>
      <c r="L32" s="269"/>
      <c r="M32" s="270">
        <f t="shared" si="39"/>
        <v>0</v>
      </c>
      <c r="N32" s="268">
        <f t="shared" si="13"/>
        <v>0</v>
      </c>
      <c r="O32" s="269"/>
      <c r="P32" s="270">
        <f t="shared" si="40"/>
        <v>0</v>
      </c>
      <c r="Q32" s="268">
        <f t="shared" si="14"/>
        <v>0</v>
      </c>
      <c r="R32" s="269"/>
      <c r="S32" s="270">
        <f t="shared" si="41"/>
        <v>0</v>
      </c>
      <c r="T32" s="268">
        <f t="shared" si="15"/>
        <v>0</v>
      </c>
      <c r="U32" s="269"/>
      <c r="V32" s="270">
        <f t="shared" si="42"/>
        <v>0</v>
      </c>
      <c r="W32" s="268">
        <f t="shared" si="16"/>
        <v>0</v>
      </c>
      <c r="X32" s="269"/>
      <c r="Y32" s="270">
        <f t="shared" si="43"/>
        <v>0</v>
      </c>
      <c r="Z32" s="268">
        <f t="shared" si="17"/>
        <v>0</v>
      </c>
      <c r="AA32" s="269"/>
      <c r="AB32" s="270">
        <f t="shared" si="44"/>
        <v>0</v>
      </c>
      <c r="AC32" s="268">
        <f t="shared" si="18"/>
        <v>0</v>
      </c>
      <c r="AD32" s="269"/>
      <c r="AE32" s="270">
        <f t="shared" si="45"/>
        <v>0</v>
      </c>
      <c r="AF32" s="268">
        <f t="shared" si="19"/>
        <v>0</v>
      </c>
      <c r="AG32" s="269"/>
      <c r="AH32" s="270">
        <f t="shared" si="46"/>
        <v>0</v>
      </c>
      <c r="AI32" s="268">
        <f t="shared" si="20"/>
        <v>36131.991999999998</v>
      </c>
      <c r="AJ32" s="269">
        <v>0.05</v>
      </c>
      <c r="AK32" s="270">
        <f t="shared" si="47"/>
        <v>0.05</v>
      </c>
      <c r="AL32" s="268">
        <f t="shared" si="21"/>
        <v>36131.991999999998</v>
      </c>
      <c r="AM32" s="269">
        <v>0.05</v>
      </c>
      <c r="AN32" s="270">
        <f t="shared" si="48"/>
        <v>0.1</v>
      </c>
      <c r="AO32" s="268">
        <f t="shared" si="22"/>
        <v>36131.991999999998</v>
      </c>
      <c r="AP32" s="269">
        <v>0.05</v>
      </c>
      <c r="AQ32" s="270">
        <f t="shared" si="49"/>
        <v>0.15000000000000002</v>
      </c>
      <c r="AR32" s="268">
        <f t="shared" si="23"/>
        <v>36131.991999999998</v>
      </c>
      <c r="AS32" s="269">
        <v>0.05</v>
      </c>
      <c r="AT32" s="270">
        <f t="shared" si="50"/>
        <v>0.2</v>
      </c>
      <c r="AU32" s="268">
        <f t="shared" si="24"/>
        <v>36131.991999999998</v>
      </c>
      <c r="AV32" s="269">
        <v>0.05</v>
      </c>
      <c r="AW32" s="270">
        <f t="shared" si="51"/>
        <v>0.25</v>
      </c>
      <c r="AX32" s="268">
        <f t="shared" si="25"/>
        <v>36131.991999999998</v>
      </c>
      <c r="AY32" s="269">
        <v>0.05</v>
      </c>
      <c r="AZ32" s="270">
        <f t="shared" si="52"/>
        <v>0.3</v>
      </c>
      <c r="BA32" s="268">
        <f t="shared" si="26"/>
        <v>36131.991999999998</v>
      </c>
      <c r="BB32" s="269">
        <v>0.05</v>
      </c>
      <c r="BC32" s="270">
        <f t="shared" si="53"/>
        <v>0.35</v>
      </c>
      <c r="BD32" s="268">
        <f t="shared" si="27"/>
        <v>36131.991999999998</v>
      </c>
      <c r="BE32" s="269">
        <v>0.05</v>
      </c>
      <c r="BF32" s="270">
        <f t="shared" si="54"/>
        <v>0.39999999999999997</v>
      </c>
      <c r="BG32" s="268">
        <f t="shared" si="28"/>
        <v>36131.991999999998</v>
      </c>
      <c r="BH32" s="269">
        <v>0.05</v>
      </c>
      <c r="BI32" s="270">
        <f t="shared" si="55"/>
        <v>0.44999999999999996</v>
      </c>
      <c r="BJ32" s="268">
        <f t="shared" si="29"/>
        <v>36131.991999999998</v>
      </c>
      <c r="BK32" s="269">
        <v>0.05</v>
      </c>
      <c r="BL32" s="270">
        <f t="shared" si="56"/>
        <v>0.49999999999999994</v>
      </c>
      <c r="BM32" s="268">
        <f t="shared" si="30"/>
        <v>36131.991999999998</v>
      </c>
      <c r="BN32" s="269">
        <v>0.05</v>
      </c>
      <c r="BO32" s="270">
        <f t="shared" si="57"/>
        <v>0.54999999999999993</v>
      </c>
      <c r="BP32" s="268">
        <f t="shared" si="31"/>
        <v>36131.991999999998</v>
      </c>
      <c r="BQ32" s="269">
        <v>0.05</v>
      </c>
      <c r="BR32" s="270">
        <f t="shared" si="58"/>
        <v>0.6</v>
      </c>
      <c r="BS32" s="268">
        <f t="shared" si="32"/>
        <v>36131.991999999998</v>
      </c>
      <c r="BT32" s="269">
        <v>0.05</v>
      </c>
      <c r="BU32" s="270">
        <f t="shared" si="59"/>
        <v>0.65</v>
      </c>
      <c r="BV32" s="268">
        <f t="shared" si="33"/>
        <v>36131.991999999998</v>
      </c>
      <c r="BW32" s="269">
        <v>0.05</v>
      </c>
      <c r="BX32" s="270">
        <f t="shared" si="60"/>
        <v>0.70000000000000007</v>
      </c>
      <c r="BY32" s="268">
        <f t="shared" si="34"/>
        <v>72263.983999999997</v>
      </c>
      <c r="BZ32" s="269">
        <v>0.1</v>
      </c>
      <c r="CA32" s="270">
        <f t="shared" si="61"/>
        <v>0.8</v>
      </c>
      <c r="CB32" s="268">
        <f t="shared" si="35"/>
        <v>72263.983999999997</v>
      </c>
      <c r="CC32" s="269">
        <v>0.1</v>
      </c>
      <c r="CD32" s="270">
        <f t="shared" si="62"/>
        <v>0.9</v>
      </c>
      <c r="CE32" s="268">
        <f t="shared" si="36"/>
        <v>72263.983999999997</v>
      </c>
      <c r="CF32" s="269">
        <v>0.1</v>
      </c>
      <c r="CG32" s="270">
        <f t="shared" si="63"/>
        <v>1</v>
      </c>
      <c r="CH32" s="248">
        <f>321173.26+240879.95+160586.63</f>
        <v>722639.84</v>
      </c>
      <c r="CI32" s="250">
        <f t="shared" si="37"/>
        <v>1</v>
      </c>
      <c r="CJ32" s="271">
        <f t="shared" si="64"/>
        <v>1</v>
      </c>
    </row>
    <row r="33" spans="1:90" x14ac:dyDescent="0.25">
      <c r="A33" s="266">
        <v>19</v>
      </c>
      <c r="B33" s="265" t="s">
        <v>199</v>
      </c>
      <c r="C33" s="247">
        <f t="shared" si="8"/>
        <v>0</v>
      </c>
      <c r="D33" s="267"/>
      <c r="E33" s="268">
        <f t="shared" si="9"/>
        <v>0</v>
      </c>
      <c r="F33" s="269"/>
      <c r="G33" s="270">
        <f t="shared" si="10"/>
        <v>0</v>
      </c>
      <c r="H33" s="268">
        <f t="shared" si="11"/>
        <v>0</v>
      </c>
      <c r="I33" s="269"/>
      <c r="J33" s="270">
        <f t="shared" si="38"/>
        <v>0</v>
      </c>
      <c r="K33" s="272">
        <f t="shared" si="12"/>
        <v>0</v>
      </c>
      <c r="L33" s="269"/>
      <c r="M33" s="270">
        <f t="shared" si="39"/>
        <v>0</v>
      </c>
      <c r="N33" s="268">
        <f t="shared" si="13"/>
        <v>0</v>
      </c>
      <c r="O33" s="269"/>
      <c r="P33" s="270">
        <f t="shared" si="40"/>
        <v>0</v>
      </c>
      <c r="Q33" s="268">
        <f t="shared" si="14"/>
        <v>0</v>
      </c>
      <c r="R33" s="269"/>
      <c r="S33" s="270">
        <f t="shared" si="41"/>
        <v>0</v>
      </c>
      <c r="T33" s="268">
        <f t="shared" si="15"/>
        <v>0</v>
      </c>
      <c r="U33" s="269"/>
      <c r="V33" s="270">
        <f t="shared" si="42"/>
        <v>0</v>
      </c>
      <c r="W33" s="268">
        <f t="shared" si="16"/>
        <v>0</v>
      </c>
      <c r="X33" s="269"/>
      <c r="Y33" s="270">
        <f t="shared" si="43"/>
        <v>0</v>
      </c>
      <c r="Z33" s="268">
        <f t="shared" si="17"/>
        <v>0</v>
      </c>
      <c r="AA33" s="269"/>
      <c r="AB33" s="270">
        <f t="shared" si="44"/>
        <v>0</v>
      </c>
      <c r="AC33" s="268">
        <f t="shared" si="18"/>
        <v>0</v>
      </c>
      <c r="AD33" s="269"/>
      <c r="AE33" s="270">
        <f t="shared" si="45"/>
        <v>0</v>
      </c>
      <c r="AF33" s="268">
        <f t="shared" si="19"/>
        <v>0</v>
      </c>
      <c r="AG33" s="269"/>
      <c r="AH33" s="270">
        <f t="shared" si="46"/>
        <v>0</v>
      </c>
      <c r="AI33" s="268">
        <f t="shared" si="20"/>
        <v>12043.997500000001</v>
      </c>
      <c r="AJ33" s="269">
        <v>0.05</v>
      </c>
      <c r="AK33" s="270">
        <f t="shared" si="47"/>
        <v>0.05</v>
      </c>
      <c r="AL33" s="268">
        <f t="shared" si="21"/>
        <v>12043.997500000001</v>
      </c>
      <c r="AM33" s="269">
        <v>0.05</v>
      </c>
      <c r="AN33" s="270">
        <f t="shared" si="48"/>
        <v>0.1</v>
      </c>
      <c r="AO33" s="268">
        <f t="shared" si="22"/>
        <v>14452.797</v>
      </c>
      <c r="AP33" s="269">
        <v>0.06</v>
      </c>
      <c r="AQ33" s="270">
        <f t="shared" si="49"/>
        <v>0.16</v>
      </c>
      <c r="AR33" s="268">
        <f t="shared" si="23"/>
        <v>14452.797</v>
      </c>
      <c r="AS33" s="269">
        <v>0.06</v>
      </c>
      <c r="AT33" s="270">
        <f t="shared" si="50"/>
        <v>0.22</v>
      </c>
      <c r="AU33" s="268">
        <f t="shared" si="24"/>
        <v>14452.797</v>
      </c>
      <c r="AV33" s="269">
        <v>0.06</v>
      </c>
      <c r="AW33" s="270">
        <f t="shared" si="51"/>
        <v>0.28000000000000003</v>
      </c>
      <c r="AX33" s="268">
        <f t="shared" si="25"/>
        <v>14452.797</v>
      </c>
      <c r="AY33" s="269">
        <v>0.06</v>
      </c>
      <c r="AZ33" s="270">
        <f t="shared" si="52"/>
        <v>0.34</v>
      </c>
      <c r="BA33" s="268">
        <f t="shared" si="26"/>
        <v>14452.797</v>
      </c>
      <c r="BB33" s="269">
        <v>0.06</v>
      </c>
      <c r="BC33" s="270">
        <f t="shared" si="53"/>
        <v>0.4</v>
      </c>
      <c r="BD33" s="268">
        <f t="shared" si="27"/>
        <v>14452.797</v>
      </c>
      <c r="BE33" s="269">
        <v>0.06</v>
      </c>
      <c r="BF33" s="270">
        <f t="shared" si="54"/>
        <v>0.46</v>
      </c>
      <c r="BG33" s="268">
        <f t="shared" si="28"/>
        <v>14452.797</v>
      </c>
      <c r="BH33" s="269">
        <v>0.06</v>
      </c>
      <c r="BI33" s="270">
        <f t="shared" si="55"/>
        <v>0.52</v>
      </c>
      <c r="BJ33" s="268">
        <f t="shared" si="29"/>
        <v>14452.797</v>
      </c>
      <c r="BK33" s="269">
        <v>0.06</v>
      </c>
      <c r="BL33" s="270">
        <f t="shared" si="56"/>
        <v>0.58000000000000007</v>
      </c>
      <c r="BM33" s="268">
        <f t="shared" si="30"/>
        <v>14452.797</v>
      </c>
      <c r="BN33" s="269">
        <v>0.06</v>
      </c>
      <c r="BO33" s="270">
        <f t="shared" si="57"/>
        <v>0.64000000000000012</v>
      </c>
      <c r="BP33" s="268">
        <f t="shared" si="31"/>
        <v>14452.797</v>
      </c>
      <c r="BQ33" s="269">
        <v>0.06</v>
      </c>
      <c r="BR33" s="270">
        <f t="shared" si="58"/>
        <v>0.70000000000000018</v>
      </c>
      <c r="BS33" s="268">
        <f t="shared" si="32"/>
        <v>14452.797</v>
      </c>
      <c r="BT33" s="269">
        <v>0.06</v>
      </c>
      <c r="BU33" s="270">
        <f t="shared" si="59"/>
        <v>0.76000000000000023</v>
      </c>
      <c r="BV33" s="268">
        <f t="shared" si="33"/>
        <v>14452.797</v>
      </c>
      <c r="BW33" s="269">
        <v>0.06</v>
      </c>
      <c r="BX33" s="270">
        <f t="shared" si="60"/>
        <v>0.82000000000000028</v>
      </c>
      <c r="BY33" s="268">
        <f t="shared" si="34"/>
        <v>14452.797</v>
      </c>
      <c r="BZ33" s="269">
        <v>0.06</v>
      </c>
      <c r="CA33" s="270">
        <f t="shared" si="61"/>
        <v>0.88000000000000034</v>
      </c>
      <c r="CB33" s="268">
        <f t="shared" si="35"/>
        <v>14452.797</v>
      </c>
      <c r="CC33" s="269">
        <v>0.06</v>
      </c>
      <c r="CD33" s="270">
        <f t="shared" si="62"/>
        <v>0.94000000000000039</v>
      </c>
      <c r="CE33" s="268">
        <f t="shared" si="36"/>
        <v>14452.797</v>
      </c>
      <c r="CF33" s="269">
        <v>0.06</v>
      </c>
      <c r="CG33" s="270">
        <f t="shared" si="63"/>
        <v>1.0000000000000004</v>
      </c>
      <c r="CH33" s="248">
        <v>240879.95</v>
      </c>
      <c r="CI33" s="250">
        <f t="shared" si="37"/>
        <v>1.0000000000000004</v>
      </c>
      <c r="CJ33" s="271">
        <f t="shared" si="64"/>
        <v>1.0000000000000004</v>
      </c>
    </row>
    <row r="34" spans="1:90" x14ac:dyDescent="0.25">
      <c r="A34" s="266">
        <v>20</v>
      </c>
      <c r="B34" s="265" t="s">
        <v>200</v>
      </c>
      <c r="C34" s="247">
        <f t="shared" si="8"/>
        <v>0</v>
      </c>
      <c r="D34" s="267"/>
      <c r="E34" s="268">
        <f t="shared" si="9"/>
        <v>0</v>
      </c>
      <c r="F34" s="269"/>
      <c r="G34" s="270">
        <f t="shared" si="10"/>
        <v>0</v>
      </c>
      <c r="H34" s="268">
        <f t="shared" si="11"/>
        <v>0</v>
      </c>
      <c r="I34" s="269"/>
      <c r="J34" s="270">
        <f t="shared" si="38"/>
        <v>0</v>
      </c>
      <c r="K34" s="272">
        <f t="shared" si="12"/>
        <v>0</v>
      </c>
      <c r="L34" s="269"/>
      <c r="M34" s="270">
        <f t="shared" si="39"/>
        <v>0</v>
      </c>
      <c r="N34" s="268">
        <f t="shared" si="13"/>
        <v>0</v>
      </c>
      <c r="O34" s="269"/>
      <c r="P34" s="270">
        <f t="shared" si="40"/>
        <v>0</v>
      </c>
      <c r="Q34" s="268">
        <f t="shared" si="14"/>
        <v>0</v>
      </c>
      <c r="R34" s="269"/>
      <c r="S34" s="270">
        <f t="shared" si="41"/>
        <v>0</v>
      </c>
      <c r="T34" s="268">
        <f t="shared" si="15"/>
        <v>0</v>
      </c>
      <c r="U34" s="269"/>
      <c r="V34" s="270">
        <f t="shared" si="42"/>
        <v>0</v>
      </c>
      <c r="W34" s="268">
        <f t="shared" si="16"/>
        <v>0</v>
      </c>
      <c r="X34" s="269"/>
      <c r="Y34" s="270">
        <f t="shared" si="43"/>
        <v>0</v>
      </c>
      <c r="Z34" s="268">
        <f t="shared" si="17"/>
        <v>0</v>
      </c>
      <c r="AA34" s="269"/>
      <c r="AB34" s="270">
        <f t="shared" si="44"/>
        <v>0</v>
      </c>
      <c r="AC34" s="268">
        <f t="shared" si="18"/>
        <v>0</v>
      </c>
      <c r="AD34" s="269"/>
      <c r="AE34" s="270">
        <f t="shared" si="45"/>
        <v>0</v>
      </c>
      <c r="AF34" s="268">
        <f t="shared" si="19"/>
        <v>0</v>
      </c>
      <c r="AG34" s="269"/>
      <c r="AH34" s="270">
        <f t="shared" si="46"/>
        <v>0</v>
      </c>
      <c r="AI34" s="268">
        <f t="shared" si="20"/>
        <v>36131.9925</v>
      </c>
      <c r="AJ34" s="269">
        <v>0.15</v>
      </c>
      <c r="AK34" s="270">
        <f t="shared" si="47"/>
        <v>0.15</v>
      </c>
      <c r="AL34" s="268">
        <f t="shared" si="21"/>
        <v>36131.9925</v>
      </c>
      <c r="AM34" s="269">
        <v>0.15</v>
      </c>
      <c r="AN34" s="270">
        <f t="shared" si="48"/>
        <v>0.3</v>
      </c>
      <c r="AO34" s="268">
        <f t="shared" si="22"/>
        <v>36131.9925</v>
      </c>
      <c r="AP34" s="269">
        <v>0.15</v>
      </c>
      <c r="AQ34" s="270">
        <f t="shared" si="49"/>
        <v>0.44999999999999996</v>
      </c>
      <c r="AR34" s="268">
        <f t="shared" si="23"/>
        <v>36131.9925</v>
      </c>
      <c r="AS34" s="269">
        <v>0.15</v>
      </c>
      <c r="AT34" s="270">
        <f t="shared" si="50"/>
        <v>0.6</v>
      </c>
      <c r="AU34" s="268">
        <f t="shared" si="24"/>
        <v>36131.9925</v>
      </c>
      <c r="AV34" s="269">
        <v>0.15</v>
      </c>
      <c r="AW34" s="270">
        <f t="shared" si="51"/>
        <v>0.75</v>
      </c>
      <c r="AX34" s="268">
        <f t="shared" si="25"/>
        <v>36131.9925</v>
      </c>
      <c r="AY34" s="269">
        <v>0.15</v>
      </c>
      <c r="AZ34" s="270">
        <f t="shared" si="52"/>
        <v>0.9</v>
      </c>
      <c r="BA34" s="268">
        <f t="shared" si="26"/>
        <v>24087.995000000003</v>
      </c>
      <c r="BB34" s="269">
        <v>0.1</v>
      </c>
      <c r="BC34" s="270">
        <f t="shared" si="53"/>
        <v>1</v>
      </c>
      <c r="BD34" s="268">
        <f t="shared" si="27"/>
        <v>0</v>
      </c>
      <c r="BE34" s="269"/>
      <c r="BF34" s="270">
        <f t="shared" si="54"/>
        <v>1</v>
      </c>
      <c r="BG34" s="268">
        <f t="shared" si="28"/>
        <v>0</v>
      </c>
      <c r="BH34" s="269"/>
      <c r="BI34" s="270">
        <f t="shared" si="55"/>
        <v>1</v>
      </c>
      <c r="BJ34" s="268">
        <f t="shared" si="29"/>
        <v>0</v>
      </c>
      <c r="BK34" s="269"/>
      <c r="BL34" s="270">
        <f t="shared" si="56"/>
        <v>1</v>
      </c>
      <c r="BM34" s="268">
        <f t="shared" si="30"/>
        <v>0</v>
      </c>
      <c r="BN34" s="269"/>
      <c r="BO34" s="270">
        <f t="shared" si="57"/>
        <v>1</v>
      </c>
      <c r="BP34" s="268">
        <f t="shared" si="31"/>
        <v>0</v>
      </c>
      <c r="BQ34" s="269"/>
      <c r="BR34" s="270">
        <f t="shared" si="58"/>
        <v>1</v>
      </c>
      <c r="BS34" s="268">
        <f t="shared" si="32"/>
        <v>0</v>
      </c>
      <c r="BT34" s="269"/>
      <c r="BU34" s="270">
        <f t="shared" si="59"/>
        <v>1</v>
      </c>
      <c r="BV34" s="268">
        <f t="shared" si="33"/>
        <v>0</v>
      </c>
      <c r="BW34" s="269"/>
      <c r="BX34" s="270">
        <f t="shared" si="60"/>
        <v>1</v>
      </c>
      <c r="BY34" s="268">
        <f t="shared" si="34"/>
        <v>0</v>
      </c>
      <c r="BZ34" s="269"/>
      <c r="CA34" s="270">
        <f t="shared" si="61"/>
        <v>1</v>
      </c>
      <c r="CB34" s="268">
        <f t="shared" si="35"/>
        <v>0</v>
      </c>
      <c r="CC34" s="269"/>
      <c r="CD34" s="270">
        <f t="shared" si="62"/>
        <v>1</v>
      </c>
      <c r="CE34" s="268">
        <f t="shared" si="36"/>
        <v>0</v>
      </c>
      <c r="CF34" s="269"/>
      <c r="CG34" s="270">
        <f t="shared" si="63"/>
        <v>1</v>
      </c>
      <c r="CH34" s="248">
        <v>240879.95</v>
      </c>
      <c r="CI34" s="250">
        <f t="shared" si="37"/>
        <v>1</v>
      </c>
      <c r="CJ34" s="271">
        <f t="shared" si="64"/>
        <v>1</v>
      </c>
    </row>
    <row r="35" spans="1:90" x14ac:dyDescent="0.25">
      <c r="A35" s="266">
        <v>21</v>
      </c>
      <c r="B35" s="265" t="s">
        <v>201</v>
      </c>
      <c r="C35" s="247">
        <f t="shared" si="8"/>
        <v>0</v>
      </c>
      <c r="D35" s="267"/>
      <c r="E35" s="268">
        <f t="shared" si="9"/>
        <v>0</v>
      </c>
      <c r="F35" s="269"/>
      <c r="G35" s="270">
        <f t="shared" si="10"/>
        <v>0</v>
      </c>
      <c r="H35" s="268">
        <f t="shared" si="11"/>
        <v>0</v>
      </c>
      <c r="I35" s="269"/>
      <c r="J35" s="270">
        <f t="shared" si="38"/>
        <v>0</v>
      </c>
      <c r="K35" s="272">
        <f t="shared" si="12"/>
        <v>0</v>
      </c>
      <c r="L35" s="269"/>
      <c r="M35" s="270">
        <f t="shared" si="39"/>
        <v>0</v>
      </c>
      <c r="N35" s="268">
        <f t="shared" si="13"/>
        <v>0</v>
      </c>
      <c r="O35" s="269"/>
      <c r="P35" s="270">
        <f t="shared" si="40"/>
        <v>0</v>
      </c>
      <c r="Q35" s="268">
        <f t="shared" si="14"/>
        <v>0</v>
      </c>
      <c r="R35" s="269"/>
      <c r="S35" s="270">
        <f t="shared" si="41"/>
        <v>0</v>
      </c>
      <c r="T35" s="268">
        <f t="shared" si="15"/>
        <v>0</v>
      </c>
      <c r="U35" s="269"/>
      <c r="V35" s="270">
        <f t="shared" si="42"/>
        <v>0</v>
      </c>
      <c r="W35" s="268">
        <f t="shared" si="16"/>
        <v>0</v>
      </c>
      <c r="X35" s="269"/>
      <c r="Y35" s="270"/>
      <c r="Z35" s="268">
        <f t="shared" si="17"/>
        <v>0</v>
      </c>
      <c r="AA35" s="269"/>
      <c r="AB35" s="270">
        <f t="shared" si="44"/>
        <v>0</v>
      </c>
      <c r="AC35" s="268">
        <f t="shared" si="18"/>
        <v>0</v>
      </c>
      <c r="AD35" s="269"/>
      <c r="AE35" s="270">
        <f t="shared" si="45"/>
        <v>0</v>
      </c>
      <c r="AF35" s="268">
        <f t="shared" si="19"/>
        <v>0</v>
      </c>
      <c r="AG35" s="269"/>
      <c r="AH35" s="270">
        <f t="shared" si="46"/>
        <v>0</v>
      </c>
      <c r="AI35" s="268">
        <f t="shared" si="20"/>
        <v>0</v>
      </c>
      <c r="AJ35" s="269"/>
      <c r="AK35" s="270">
        <f t="shared" si="47"/>
        <v>0</v>
      </c>
      <c r="AL35" s="268">
        <f t="shared" si="21"/>
        <v>0</v>
      </c>
      <c r="AM35" s="269"/>
      <c r="AN35" s="270">
        <f t="shared" si="48"/>
        <v>0</v>
      </c>
      <c r="AO35" s="268">
        <f t="shared" si="22"/>
        <v>0</v>
      </c>
      <c r="AP35" s="269"/>
      <c r="AQ35" s="270">
        <f t="shared" si="49"/>
        <v>0</v>
      </c>
      <c r="AR35" s="268">
        <f t="shared" si="23"/>
        <v>0</v>
      </c>
      <c r="AS35" s="269"/>
      <c r="AT35" s="270">
        <f t="shared" si="50"/>
        <v>0</v>
      </c>
      <c r="AU35" s="268">
        <f t="shared" si="24"/>
        <v>0</v>
      </c>
      <c r="AV35" s="269"/>
      <c r="AW35" s="270">
        <f t="shared" si="51"/>
        <v>0</v>
      </c>
      <c r="AX35" s="268">
        <f t="shared" si="25"/>
        <v>0</v>
      </c>
      <c r="AY35" s="269"/>
      <c r="AZ35" s="270">
        <f t="shared" si="52"/>
        <v>0</v>
      </c>
      <c r="BA35" s="268">
        <f t="shared" si="26"/>
        <v>0</v>
      </c>
      <c r="BB35" s="269"/>
      <c r="BC35" s="270">
        <f t="shared" si="53"/>
        <v>0</v>
      </c>
      <c r="BD35" s="268">
        <f t="shared" si="27"/>
        <v>0</v>
      </c>
      <c r="BE35" s="269"/>
      <c r="BF35" s="270">
        <f t="shared" si="54"/>
        <v>0</v>
      </c>
      <c r="BG35" s="268">
        <f t="shared" si="28"/>
        <v>88322.648000000001</v>
      </c>
      <c r="BH35" s="269">
        <v>0.1</v>
      </c>
      <c r="BI35" s="270">
        <f t="shared" si="55"/>
        <v>0.1</v>
      </c>
      <c r="BJ35" s="268">
        <f t="shared" si="29"/>
        <v>132483.97199999998</v>
      </c>
      <c r="BK35" s="269">
        <v>0.15</v>
      </c>
      <c r="BL35" s="270">
        <f t="shared" si="56"/>
        <v>0.25</v>
      </c>
      <c r="BM35" s="268">
        <f t="shared" si="30"/>
        <v>88322.648000000001</v>
      </c>
      <c r="BN35" s="269">
        <v>0.1</v>
      </c>
      <c r="BO35" s="270">
        <f t="shared" si="57"/>
        <v>0.35</v>
      </c>
      <c r="BP35" s="268">
        <f t="shared" si="31"/>
        <v>132483.97199999998</v>
      </c>
      <c r="BQ35" s="269">
        <v>0.15</v>
      </c>
      <c r="BR35" s="270">
        <f t="shared" si="58"/>
        <v>0.5</v>
      </c>
      <c r="BS35" s="268">
        <f t="shared" si="32"/>
        <v>88322.648000000001</v>
      </c>
      <c r="BT35" s="269">
        <v>0.1</v>
      </c>
      <c r="BU35" s="270">
        <f t="shared" si="59"/>
        <v>0.6</v>
      </c>
      <c r="BV35" s="268">
        <f t="shared" si="33"/>
        <v>88322.648000000001</v>
      </c>
      <c r="BW35" s="269">
        <v>0.1</v>
      </c>
      <c r="BX35" s="270">
        <f t="shared" si="60"/>
        <v>0.7</v>
      </c>
      <c r="BY35" s="268">
        <f t="shared" si="34"/>
        <v>88322.648000000001</v>
      </c>
      <c r="BZ35" s="269">
        <v>0.1</v>
      </c>
      <c r="CA35" s="270">
        <f t="shared" si="61"/>
        <v>0.79999999999999993</v>
      </c>
      <c r="CB35" s="268">
        <f t="shared" si="35"/>
        <v>88322.648000000001</v>
      </c>
      <c r="CC35" s="269">
        <v>0.1</v>
      </c>
      <c r="CD35" s="270">
        <f t="shared" si="62"/>
        <v>0.89999999999999991</v>
      </c>
      <c r="CE35" s="268">
        <f t="shared" si="36"/>
        <v>88322.648000000001</v>
      </c>
      <c r="CF35" s="269">
        <v>0.1</v>
      </c>
      <c r="CG35" s="270">
        <f t="shared" si="63"/>
        <v>0.99999999999999989</v>
      </c>
      <c r="CH35" s="248">
        <v>883226.48</v>
      </c>
      <c r="CI35" s="250">
        <f t="shared" si="37"/>
        <v>0.99999999999999989</v>
      </c>
      <c r="CJ35" s="271">
        <f t="shared" si="64"/>
        <v>0.99999999999999989</v>
      </c>
    </row>
    <row r="36" spans="1:90" x14ac:dyDescent="0.25">
      <c r="A36" s="266">
        <v>22</v>
      </c>
      <c r="B36" s="265" t="s">
        <v>202</v>
      </c>
      <c r="C36" s="247">
        <f t="shared" si="8"/>
        <v>0</v>
      </c>
      <c r="D36" s="267"/>
      <c r="E36" s="268">
        <f t="shared" si="9"/>
        <v>0</v>
      </c>
      <c r="F36" s="269"/>
      <c r="G36" s="270">
        <f t="shared" si="10"/>
        <v>0</v>
      </c>
      <c r="H36" s="268">
        <f t="shared" si="11"/>
        <v>0</v>
      </c>
      <c r="I36" s="269"/>
      <c r="J36" s="270">
        <f t="shared" si="38"/>
        <v>0</v>
      </c>
      <c r="K36" s="272">
        <f t="shared" si="12"/>
        <v>0</v>
      </c>
      <c r="L36" s="269"/>
      <c r="M36" s="270">
        <f t="shared" si="39"/>
        <v>0</v>
      </c>
      <c r="N36" s="268">
        <f t="shared" si="13"/>
        <v>0</v>
      </c>
      <c r="O36" s="269"/>
      <c r="P36" s="270">
        <f t="shared" si="40"/>
        <v>0</v>
      </c>
      <c r="Q36" s="268">
        <f t="shared" si="14"/>
        <v>0</v>
      </c>
      <c r="R36" s="269"/>
      <c r="S36" s="270">
        <f t="shared" si="41"/>
        <v>0</v>
      </c>
      <c r="T36" s="268">
        <f t="shared" si="15"/>
        <v>0</v>
      </c>
      <c r="U36" s="269"/>
      <c r="V36" s="270">
        <f t="shared" si="42"/>
        <v>0</v>
      </c>
      <c r="W36" s="268">
        <f t="shared" si="16"/>
        <v>0</v>
      </c>
      <c r="X36" s="269"/>
      <c r="Y36" s="270">
        <f t="shared" si="43"/>
        <v>0</v>
      </c>
      <c r="Z36" s="268">
        <f t="shared" si="17"/>
        <v>0</v>
      </c>
      <c r="AA36" s="269"/>
      <c r="AB36" s="270">
        <f t="shared" si="44"/>
        <v>0</v>
      </c>
      <c r="AC36" s="268">
        <f t="shared" si="18"/>
        <v>0</v>
      </c>
      <c r="AD36" s="269"/>
      <c r="AE36" s="270">
        <f t="shared" si="45"/>
        <v>0</v>
      </c>
      <c r="AF36" s="268">
        <f t="shared" si="19"/>
        <v>0</v>
      </c>
      <c r="AG36" s="269"/>
      <c r="AH36" s="270">
        <f t="shared" si="46"/>
        <v>0</v>
      </c>
      <c r="AI36" s="268">
        <f t="shared" si="20"/>
        <v>0</v>
      </c>
      <c r="AJ36" s="269"/>
      <c r="AK36" s="270">
        <f t="shared" si="47"/>
        <v>0</v>
      </c>
      <c r="AL36" s="268">
        <f t="shared" si="21"/>
        <v>0</v>
      </c>
      <c r="AM36" s="269"/>
      <c r="AN36" s="270">
        <f t="shared" si="48"/>
        <v>0</v>
      </c>
      <c r="AO36" s="268">
        <f t="shared" si="22"/>
        <v>0</v>
      </c>
      <c r="AP36" s="269"/>
      <c r="AQ36" s="270">
        <f t="shared" si="49"/>
        <v>0</v>
      </c>
      <c r="AR36" s="268">
        <f t="shared" si="23"/>
        <v>0</v>
      </c>
      <c r="AS36" s="269"/>
      <c r="AT36" s="270">
        <f t="shared" si="50"/>
        <v>0</v>
      </c>
      <c r="AU36" s="268">
        <f t="shared" si="24"/>
        <v>0</v>
      </c>
      <c r="AV36" s="269"/>
      <c r="AW36" s="270">
        <f t="shared" si="51"/>
        <v>0</v>
      </c>
      <c r="AX36" s="268">
        <f t="shared" si="25"/>
        <v>0</v>
      </c>
      <c r="AY36" s="269"/>
      <c r="AZ36" s="270">
        <f t="shared" si="52"/>
        <v>0</v>
      </c>
      <c r="BA36" s="268">
        <f t="shared" si="26"/>
        <v>0</v>
      </c>
      <c r="BB36" s="269"/>
      <c r="BC36" s="270">
        <f t="shared" si="53"/>
        <v>0</v>
      </c>
      <c r="BD36" s="268">
        <f t="shared" si="27"/>
        <v>0</v>
      </c>
      <c r="BE36" s="269"/>
      <c r="BF36" s="270">
        <f t="shared" si="54"/>
        <v>0</v>
      </c>
      <c r="BG36" s="268">
        <f t="shared" si="28"/>
        <v>0</v>
      </c>
      <c r="BH36" s="269"/>
      <c r="BI36" s="270">
        <f t="shared" si="55"/>
        <v>0</v>
      </c>
      <c r="BJ36" s="268">
        <f t="shared" si="29"/>
        <v>0</v>
      </c>
      <c r="BK36" s="269"/>
      <c r="BL36" s="270">
        <f t="shared" si="56"/>
        <v>0</v>
      </c>
      <c r="BM36" s="268">
        <f t="shared" si="30"/>
        <v>0</v>
      </c>
      <c r="BN36" s="269"/>
      <c r="BO36" s="270">
        <f t="shared" si="57"/>
        <v>0</v>
      </c>
      <c r="BP36" s="268">
        <f t="shared" si="31"/>
        <v>0</v>
      </c>
      <c r="BQ36" s="269"/>
      <c r="BR36" s="270">
        <f t="shared" si="58"/>
        <v>0</v>
      </c>
      <c r="BS36" s="268">
        <f t="shared" si="32"/>
        <v>0</v>
      </c>
      <c r="BT36" s="269"/>
      <c r="BU36" s="270">
        <f t="shared" si="59"/>
        <v>0</v>
      </c>
      <c r="BV36" s="268">
        <f t="shared" si="33"/>
        <v>0</v>
      </c>
      <c r="BW36" s="269"/>
      <c r="BX36" s="270">
        <f t="shared" si="60"/>
        <v>0</v>
      </c>
      <c r="BY36" s="268">
        <f t="shared" si="34"/>
        <v>0</v>
      </c>
      <c r="BZ36" s="269"/>
      <c r="CA36" s="270">
        <f t="shared" si="61"/>
        <v>0</v>
      </c>
      <c r="CB36" s="268">
        <f t="shared" si="35"/>
        <v>0</v>
      </c>
      <c r="CC36" s="269"/>
      <c r="CD36" s="270">
        <f t="shared" si="62"/>
        <v>0</v>
      </c>
      <c r="CE36" s="268">
        <f t="shared" si="36"/>
        <v>0</v>
      </c>
      <c r="CF36" s="269"/>
      <c r="CG36" s="270">
        <f t="shared" si="63"/>
        <v>0</v>
      </c>
      <c r="CH36" s="248"/>
      <c r="CI36" s="250">
        <f t="shared" si="37"/>
        <v>0</v>
      </c>
      <c r="CJ36" s="271">
        <f t="shared" si="64"/>
        <v>0</v>
      </c>
    </row>
    <row r="37" spans="1:90" x14ac:dyDescent="0.25">
      <c r="A37" s="266">
        <v>23</v>
      </c>
      <c r="B37" s="265" t="s">
        <v>203</v>
      </c>
      <c r="C37" s="247">
        <f t="shared" si="8"/>
        <v>0</v>
      </c>
      <c r="D37" s="267"/>
      <c r="E37" s="268">
        <f t="shared" si="9"/>
        <v>0</v>
      </c>
      <c r="F37" s="269"/>
      <c r="G37" s="270">
        <f t="shared" si="10"/>
        <v>0</v>
      </c>
      <c r="H37" s="268">
        <f t="shared" si="11"/>
        <v>0</v>
      </c>
      <c r="I37" s="269"/>
      <c r="J37" s="270">
        <f t="shared" si="38"/>
        <v>0</v>
      </c>
      <c r="K37" s="272">
        <f t="shared" si="12"/>
        <v>0</v>
      </c>
      <c r="L37" s="269"/>
      <c r="M37" s="270">
        <f t="shared" si="39"/>
        <v>0</v>
      </c>
      <c r="N37" s="268">
        <f t="shared" si="13"/>
        <v>0</v>
      </c>
      <c r="O37" s="269"/>
      <c r="P37" s="270">
        <f t="shared" si="40"/>
        <v>0</v>
      </c>
      <c r="Q37" s="268">
        <f t="shared" si="14"/>
        <v>0</v>
      </c>
      <c r="R37" s="269"/>
      <c r="S37" s="270">
        <f t="shared" si="41"/>
        <v>0</v>
      </c>
      <c r="T37" s="268">
        <f t="shared" si="15"/>
        <v>0</v>
      </c>
      <c r="U37" s="269"/>
      <c r="V37" s="270">
        <f t="shared" si="42"/>
        <v>0</v>
      </c>
      <c r="W37" s="268">
        <f t="shared" si="16"/>
        <v>0</v>
      </c>
      <c r="X37" s="269"/>
      <c r="Y37" s="270">
        <f t="shared" si="43"/>
        <v>0</v>
      </c>
      <c r="Z37" s="268">
        <f t="shared" si="17"/>
        <v>0</v>
      </c>
      <c r="AA37" s="269"/>
      <c r="AB37" s="270">
        <f t="shared" si="44"/>
        <v>0</v>
      </c>
      <c r="AC37" s="268">
        <f t="shared" si="18"/>
        <v>0</v>
      </c>
      <c r="AD37" s="269"/>
      <c r="AE37" s="270">
        <f t="shared" si="45"/>
        <v>0</v>
      </c>
      <c r="AF37" s="268">
        <f t="shared" si="19"/>
        <v>0</v>
      </c>
      <c r="AG37" s="269"/>
      <c r="AH37" s="270">
        <f t="shared" si="46"/>
        <v>0</v>
      </c>
      <c r="AI37" s="268">
        <f t="shared" si="20"/>
        <v>0</v>
      </c>
      <c r="AJ37" s="269"/>
      <c r="AK37" s="270">
        <f t="shared" si="47"/>
        <v>0</v>
      </c>
      <c r="AL37" s="268">
        <f t="shared" si="21"/>
        <v>0</v>
      </c>
      <c r="AM37" s="269"/>
      <c r="AN37" s="270">
        <f t="shared" si="48"/>
        <v>0</v>
      </c>
      <c r="AO37" s="268">
        <f t="shared" si="22"/>
        <v>0</v>
      </c>
      <c r="AP37" s="269"/>
      <c r="AQ37" s="270">
        <f t="shared" si="49"/>
        <v>0</v>
      </c>
      <c r="AR37" s="268">
        <f t="shared" si="23"/>
        <v>0</v>
      </c>
      <c r="AS37" s="269"/>
      <c r="AT37" s="270">
        <f t="shared" si="50"/>
        <v>0</v>
      </c>
      <c r="AU37" s="268">
        <f t="shared" si="24"/>
        <v>0</v>
      </c>
      <c r="AV37" s="269"/>
      <c r="AW37" s="270">
        <f t="shared" si="51"/>
        <v>0</v>
      </c>
      <c r="AX37" s="268">
        <f t="shared" si="25"/>
        <v>0</v>
      </c>
      <c r="AY37" s="269"/>
      <c r="AZ37" s="270">
        <f t="shared" si="52"/>
        <v>0</v>
      </c>
      <c r="BA37" s="268">
        <f t="shared" si="26"/>
        <v>0</v>
      </c>
      <c r="BB37" s="269"/>
      <c r="BC37" s="270">
        <f t="shared" si="53"/>
        <v>0</v>
      </c>
      <c r="BD37" s="268">
        <f t="shared" si="27"/>
        <v>0</v>
      </c>
      <c r="BE37" s="269"/>
      <c r="BF37" s="270">
        <f t="shared" si="54"/>
        <v>0</v>
      </c>
      <c r="BG37" s="268">
        <f t="shared" si="28"/>
        <v>0</v>
      </c>
      <c r="BH37" s="269"/>
      <c r="BI37" s="270">
        <f t="shared" si="55"/>
        <v>0</v>
      </c>
      <c r="BJ37" s="268">
        <f t="shared" si="29"/>
        <v>0</v>
      </c>
      <c r="BK37" s="269"/>
      <c r="BL37" s="270">
        <f t="shared" si="56"/>
        <v>0</v>
      </c>
      <c r="BM37" s="268">
        <f t="shared" si="30"/>
        <v>0</v>
      </c>
      <c r="BN37" s="269"/>
      <c r="BO37" s="270">
        <f t="shared" si="57"/>
        <v>0</v>
      </c>
      <c r="BP37" s="268">
        <f t="shared" si="31"/>
        <v>0</v>
      </c>
      <c r="BQ37" s="269"/>
      <c r="BR37" s="270">
        <f t="shared" si="58"/>
        <v>0</v>
      </c>
      <c r="BS37" s="268">
        <f t="shared" si="32"/>
        <v>160586.63200000001</v>
      </c>
      <c r="BT37" s="269">
        <v>0.2</v>
      </c>
      <c r="BU37" s="270">
        <f t="shared" si="59"/>
        <v>0.2</v>
      </c>
      <c r="BV37" s="268">
        <f t="shared" si="33"/>
        <v>160586.63200000001</v>
      </c>
      <c r="BW37" s="269">
        <v>0.2</v>
      </c>
      <c r="BX37" s="270">
        <f t="shared" si="60"/>
        <v>0.4</v>
      </c>
      <c r="BY37" s="268">
        <f t="shared" si="34"/>
        <v>160586.63200000001</v>
      </c>
      <c r="BZ37" s="269">
        <v>0.2</v>
      </c>
      <c r="CA37" s="270">
        <f t="shared" si="61"/>
        <v>0.60000000000000009</v>
      </c>
      <c r="CB37" s="268">
        <f t="shared" si="35"/>
        <v>160586.63200000001</v>
      </c>
      <c r="CC37" s="269">
        <v>0.2</v>
      </c>
      <c r="CD37" s="270">
        <f t="shared" si="62"/>
        <v>0.8</v>
      </c>
      <c r="CE37" s="268">
        <f t="shared" si="36"/>
        <v>160586.63200000001</v>
      </c>
      <c r="CF37" s="269">
        <v>0.2</v>
      </c>
      <c r="CG37" s="270">
        <f t="shared" si="63"/>
        <v>1</v>
      </c>
      <c r="CH37" s="248">
        <v>802933.16</v>
      </c>
      <c r="CI37" s="250">
        <f t="shared" si="37"/>
        <v>1</v>
      </c>
      <c r="CJ37" s="271">
        <f t="shared" si="64"/>
        <v>1</v>
      </c>
    </row>
    <row r="38" spans="1:90" x14ac:dyDescent="0.25">
      <c r="A38" s="266">
        <v>24</v>
      </c>
      <c r="B38" s="265" t="s">
        <v>204</v>
      </c>
      <c r="C38" s="249">
        <f t="shared" si="8"/>
        <v>0</v>
      </c>
      <c r="D38" s="267"/>
      <c r="E38" s="268">
        <f t="shared" si="9"/>
        <v>0</v>
      </c>
      <c r="F38" s="269"/>
      <c r="G38" s="270">
        <f t="shared" si="10"/>
        <v>0</v>
      </c>
      <c r="H38" s="268">
        <f t="shared" si="11"/>
        <v>0</v>
      </c>
      <c r="I38" s="269"/>
      <c r="J38" s="270">
        <f t="shared" si="38"/>
        <v>0</v>
      </c>
      <c r="K38" s="272">
        <f t="shared" si="12"/>
        <v>0</v>
      </c>
      <c r="L38" s="269"/>
      <c r="M38" s="270">
        <f t="shared" si="39"/>
        <v>0</v>
      </c>
      <c r="N38" s="268">
        <f t="shared" si="13"/>
        <v>0</v>
      </c>
      <c r="O38" s="269"/>
      <c r="P38" s="270">
        <f t="shared" si="40"/>
        <v>0</v>
      </c>
      <c r="Q38" s="268">
        <f t="shared" si="14"/>
        <v>0</v>
      </c>
      <c r="R38" s="269"/>
      <c r="S38" s="270">
        <f t="shared" si="41"/>
        <v>0</v>
      </c>
      <c r="T38" s="268">
        <f t="shared" si="15"/>
        <v>0</v>
      </c>
      <c r="U38" s="269"/>
      <c r="V38" s="270">
        <f t="shared" si="42"/>
        <v>0</v>
      </c>
      <c r="W38" s="268">
        <f t="shared" si="16"/>
        <v>0</v>
      </c>
      <c r="X38" s="269"/>
      <c r="Y38" s="270">
        <f t="shared" si="43"/>
        <v>0</v>
      </c>
      <c r="Z38" s="268">
        <f t="shared" si="17"/>
        <v>0</v>
      </c>
      <c r="AA38" s="269"/>
      <c r="AB38" s="270">
        <f t="shared" si="44"/>
        <v>0</v>
      </c>
      <c r="AC38" s="268">
        <f t="shared" si="18"/>
        <v>0</v>
      </c>
      <c r="AD38" s="269"/>
      <c r="AE38" s="270">
        <f t="shared" si="45"/>
        <v>0</v>
      </c>
      <c r="AF38" s="268">
        <f t="shared" si="19"/>
        <v>0</v>
      </c>
      <c r="AG38" s="269"/>
      <c r="AH38" s="270">
        <f t="shared" si="46"/>
        <v>0</v>
      </c>
      <c r="AI38" s="268">
        <f t="shared" si="20"/>
        <v>0</v>
      </c>
      <c r="AJ38" s="269"/>
      <c r="AK38" s="270">
        <f t="shared" si="47"/>
        <v>0</v>
      </c>
      <c r="AL38" s="268">
        <f t="shared" si="21"/>
        <v>0</v>
      </c>
      <c r="AM38" s="269"/>
      <c r="AN38" s="270">
        <f t="shared" si="48"/>
        <v>0</v>
      </c>
      <c r="AO38" s="268">
        <f t="shared" si="22"/>
        <v>0</v>
      </c>
      <c r="AP38" s="269"/>
      <c r="AQ38" s="270">
        <f t="shared" si="49"/>
        <v>0</v>
      </c>
      <c r="AR38" s="268">
        <f t="shared" si="23"/>
        <v>0</v>
      </c>
      <c r="AS38" s="269"/>
      <c r="AT38" s="270">
        <f t="shared" si="50"/>
        <v>0</v>
      </c>
      <c r="AU38" s="268">
        <f t="shared" si="24"/>
        <v>0</v>
      </c>
      <c r="AV38" s="269"/>
      <c r="AW38" s="270">
        <f t="shared" si="51"/>
        <v>0</v>
      </c>
      <c r="AX38" s="268">
        <f t="shared" si="25"/>
        <v>0</v>
      </c>
      <c r="AY38" s="269"/>
      <c r="AZ38" s="270">
        <f t="shared" si="52"/>
        <v>0</v>
      </c>
      <c r="BA38" s="268">
        <f t="shared" si="26"/>
        <v>0</v>
      </c>
      <c r="BB38" s="269"/>
      <c r="BC38" s="270">
        <f t="shared" si="53"/>
        <v>0</v>
      </c>
      <c r="BD38" s="268">
        <f t="shared" si="27"/>
        <v>48175.990000000005</v>
      </c>
      <c r="BE38" s="269">
        <v>0.1</v>
      </c>
      <c r="BF38" s="270">
        <f t="shared" si="54"/>
        <v>0.1</v>
      </c>
      <c r="BG38" s="268">
        <f t="shared" si="28"/>
        <v>48175.990000000005</v>
      </c>
      <c r="BH38" s="269">
        <v>0.1</v>
      </c>
      <c r="BI38" s="270">
        <f t="shared" si="55"/>
        <v>0.2</v>
      </c>
      <c r="BJ38" s="268">
        <f t="shared" si="29"/>
        <v>48175.990000000005</v>
      </c>
      <c r="BK38" s="269">
        <v>0.1</v>
      </c>
      <c r="BL38" s="270">
        <f t="shared" si="56"/>
        <v>0.30000000000000004</v>
      </c>
      <c r="BM38" s="268">
        <f t="shared" si="30"/>
        <v>48175.990000000005</v>
      </c>
      <c r="BN38" s="269">
        <v>0.1</v>
      </c>
      <c r="BO38" s="270">
        <f t="shared" si="57"/>
        <v>0.4</v>
      </c>
      <c r="BP38" s="268">
        <f t="shared" si="31"/>
        <v>48175.990000000005</v>
      </c>
      <c r="BQ38" s="269">
        <v>0.1</v>
      </c>
      <c r="BR38" s="270">
        <f t="shared" si="58"/>
        <v>0.5</v>
      </c>
      <c r="BS38" s="268">
        <f t="shared" si="32"/>
        <v>48175.990000000005</v>
      </c>
      <c r="BT38" s="269">
        <v>0.1</v>
      </c>
      <c r="BU38" s="270">
        <f t="shared" si="59"/>
        <v>0.6</v>
      </c>
      <c r="BV38" s="268">
        <f t="shared" si="33"/>
        <v>48175.990000000005</v>
      </c>
      <c r="BW38" s="269">
        <v>0.1</v>
      </c>
      <c r="BX38" s="270">
        <f t="shared" si="60"/>
        <v>0.7</v>
      </c>
      <c r="BY38" s="268">
        <f t="shared" si="34"/>
        <v>48175.990000000005</v>
      </c>
      <c r="BZ38" s="269">
        <v>0.1</v>
      </c>
      <c r="CA38" s="270">
        <f t="shared" si="61"/>
        <v>0.79999999999999993</v>
      </c>
      <c r="CB38" s="268">
        <f t="shared" si="35"/>
        <v>48175.990000000005</v>
      </c>
      <c r="CC38" s="269">
        <v>0.1</v>
      </c>
      <c r="CD38" s="270">
        <f t="shared" si="62"/>
        <v>0.89999999999999991</v>
      </c>
      <c r="CE38" s="268">
        <f t="shared" si="36"/>
        <v>48175.990000000005</v>
      </c>
      <c r="CF38" s="269">
        <v>0.1</v>
      </c>
      <c r="CG38" s="270">
        <f t="shared" si="63"/>
        <v>0.99999999999999989</v>
      </c>
      <c r="CH38" s="248">
        <v>481759.9</v>
      </c>
      <c r="CI38" s="250">
        <f t="shared" si="37"/>
        <v>0.99999999999999989</v>
      </c>
      <c r="CJ38" s="271">
        <f t="shared" si="64"/>
        <v>0.99999999999999989</v>
      </c>
    </row>
    <row r="39" spans="1:90" x14ac:dyDescent="0.25">
      <c r="A39" s="266">
        <v>25</v>
      </c>
      <c r="B39" s="265" t="s">
        <v>205</v>
      </c>
      <c r="C39" s="249">
        <f t="shared" si="8"/>
        <v>0</v>
      </c>
      <c r="D39" s="267"/>
      <c r="E39" s="268">
        <f t="shared" si="9"/>
        <v>0</v>
      </c>
      <c r="F39" s="269"/>
      <c r="G39" s="270">
        <f t="shared" si="10"/>
        <v>0</v>
      </c>
      <c r="H39" s="268">
        <f t="shared" si="11"/>
        <v>0</v>
      </c>
      <c r="I39" s="269"/>
      <c r="J39" s="270">
        <f t="shared" si="38"/>
        <v>0</v>
      </c>
      <c r="K39" s="272">
        <f t="shared" si="12"/>
        <v>0</v>
      </c>
      <c r="L39" s="269"/>
      <c r="M39" s="270">
        <f t="shared" si="39"/>
        <v>0</v>
      </c>
      <c r="N39" s="268">
        <f t="shared" si="13"/>
        <v>0</v>
      </c>
      <c r="O39" s="269"/>
      <c r="P39" s="270">
        <f t="shared" si="40"/>
        <v>0</v>
      </c>
      <c r="Q39" s="268">
        <f t="shared" si="14"/>
        <v>0</v>
      </c>
      <c r="R39" s="269"/>
      <c r="S39" s="270">
        <f t="shared" si="41"/>
        <v>0</v>
      </c>
      <c r="T39" s="268">
        <f t="shared" si="15"/>
        <v>0</v>
      </c>
      <c r="U39" s="269"/>
      <c r="V39" s="270">
        <f t="shared" si="42"/>
        <v>0</v>
      </c>
      <c r="W39" s="268">
        <f t="shared" si="16"/>
        <v>0</v>
      </c>
      <c r="X39" s="269"/>
      <c r="Y39" s="270">
        <f t="shared" si="43"/>
        <v>0</v>
      </c>
      <c r="Z39" s="268">
        <f t="shared" si="17"/>
        <v>0</v>
      </c>
      <c r="AA39" s="269"/>
      <c r="AB39" s="270">
        <f t="shared" si="44"/>
        <v>0</v>
      </c>
      <c r="AC39" s="268">
        <f t="shared" si="18"/>
        <v>0</v>
      </c>
      <c r="AD39" s="269"/>
      <c r="AE39" s="270">
        <f t="shared" si="45"/>
        <v>0</v>
      </c>
      <c r="AF39" s="268">
        <f t="shared" si="19"/>
        <v>0</v>
      </c>
      <c r="AG39" s="269"/>
      <c r="AH39" s="270">
        <f t="shared" si="46"/>
        <v>0</v>
      </c>
      <c r="AI39" s="268">
        <f t="shared" si="20"/>
        <v>0</v>
      </c>
      <c r="AJ39" s="269"/>
      <c r="AK39" s="270">
        <f t="shared" si="47"/>
        <v>0</v>
      </c>
      <c r="AL39" s="268">
        <f t="shared" si="21"/>
        <v>0</v>
      </c>
      <c r="AM39" s="269"/>
      <c r="AN39" s="270">
        <f t="shared" si="48"/>
        <v>0</v>
      </c>
      <c r="AO39" s="268">
        <f t="shared" si="22"/>
        <v>0</v>
      </c>
      <c r="AP39" s="269"/>
      <c r="AQ39" s="270">
        <f t="shared" si="49"/>
        <v>0</v>
      </c>
      <c r="AR39" s="268">
        <f t="shared" si="23"/>
        <v>0</v>
      </c>
      <c r="AS39" s="269"/>
      <c r="AT39" s="270">
        <f t="shared" si="50"/>
        <v>0</v>
      </c>
      <c r="AU39" s="268">
        <f t="shared" si="24"/>
        <v>0</v>
      </c>
      <c r="AV39" s="269"/>
      <c r="AW39" s="270">
        <f t="shared" si="51"/>
        <v>0</v>
      </c>
      <c r="AX39" s="268">
        <f t="shared" si="25"/>
        <v>0</v>
      </c>
      <c r="AY39" s="269"/>
      <c r="AZ39" s="270">
        <f t="shared" si="52"/>
        <v>0</v>
      </c>
      <c r="BA39" s="268">
        <f t="shared" si="26"/>
        <v>0</v>
      </c>
      <c r="BB39" s="269"/>
      <c r="BC39" s="270">
        <f t="shared" si="53"/>
        <v>0</v>
      </c>
      <c r="BD39" s="268">
        <f t="shared" si="27"/>
        <v>0</v>
      </c>
      <c r="BE39" s="269"/>
      <c r="BF39" s="270">
        <f t="shared" si="54"/>
        <v>0</v>
      </c>
      <c r="BG39" s="268">
        <f t="shared" si="28"/>
        <v>0</v>
      </c>
      <c r="BH39" s="269"/>
      <c r="BI39" s="270">
        <f t="shared" si="55"/>
        <v>0</v>
      </c>
      <c r="BJ39" s="268">
        <f t="shared" si="29"/>
        <v>0</v>
      </c>
      <c r="BK39" s="269"/>
      <c r="BL39" s="270">
        <f t="shared" si="56"/>
        <v>0</v>
      </c>
      <c r="BM39" s="268">
        <f t="shared" si="30"/>
        <v>0</v>
      </c>
      <c r="BN39" s="269"/>
      <c r="BO39" s="270">
        <f t="shared" si="57"/>
        <v>0</v>
      </c>
      <c r="BP39" s="268">
        <f t="shared" si="31"/>
        <v>0</v>
      </c>
      <c r="BQ39" s="269"/>
      <c r="BR39" s="270">
        <f t="shared" si="58"/>
        <v>0</v>
      </c>
      <c r="BS39" s="268">
        <f t="shared" si="32"/>
        <v>0</v>
      </c>
      <c r="BT39" s="269"/>
      <c r="BU39" s="270">
        <f t="shared" si="59"/>
        <v>0</v>
      </c>
      <c r="BV39" s="268">
        <f t="shared" si="33"/>
        <v>0</v>
      </c>
      <c r="BW39" s="269"/>
      <c r="BX39" s="270">
        <f t="shared" si="60"/>
        <v>0</v>
      </c>
      <c r="BY39" s="268">
        <f t="shared" si="34"/>
        <v>0</v>
      </c>
      <c r="BZ39" s="269"/>
      <c r="CA39" s="270">
        <f t="shared" si="61"/>
        <v>0</v>
      </c>
      <c r="CB39" s="268">
        <f t="shared" si="35"/>
        <v>0</v>
      </c>
      <c r="CC39" s="269"/>
      <c r="CD39" s="270">
        <f t="shared" si="62"/>
        <v>0</v>
      </c>
      <c r="CE39" s="268">
        <f t="shared" si="36"/>
        <v>0</v>
      </c>
      <c r="CF39" s="269"/>
      <c r="CG39" s="270">
        <f t="shared" si="63"/>
        <v>0</v>
      </c>
      <c r="CH39" s="248"/>
      <c r="CI39" s="250">
        <f t="shared" si="37"/>
        <v>0</v>
      </c>
      <c r="CJ39" s="271">
        <f t="shared" si="64"/>
        <v>0</v>
      </c>
    </row>
    <row r="40" spans="1:90" x14ac:dyDescent="0.25">
      <c r="A40" s="266">
        <v>26</v>
      </c>
      <c r="B40" s="265" t="s">
        <v>206</v>
      </c>
      <c r="C40" s="249">
        <f t="shared" si="8"/>
        <v>0</v>
      </c>
      <c r="D40" s="267"/>
      <c r="E40" s="268">
        <f t="shared" si="9"/>
        <v>0</v>
      </c>
      <c r="F40" s="269"/>
      <c r="G40" s="270"/>
      <c r="H40" s="268">
        <f t="shared" si="11"/>
        <v>0</v>
      </c>
      <c r="I40" s="269"/>
      <c r="J40" s="270">
        <f>I40+G40</f>
        <v>0</v>
      </c>
      <c r="K40" s="272">
        <f t="shared" si="12"/>
        <v>0</v>
      </c>
      <c r="L40" s="269"/>
      <c r="M40" s="270">
        <f>L40+J40</f>
        <v>0</v>
      </c>
      <c r="N40" s="268">
        <f t="shared" si="13"/>
        <v>0</v>
      </c>
      <c r="O40" s="269"/>
      <c r="P40" s="270">
        <f>O40+M40</f>
        <v>0</v>
      </c>
      <c r="Q40" s="268">
        <f t="shared" si="14"/>
        <v>0</v>
      </c>
      <c r="R40" s="269"/>
      <c r="S40" s="270">
        <f>R40+P40</f>
        <v>0</v>
      </c>
      <c r="T40" s="268">
        <f t="shared" si="15"/>
        <v>0</v>
      </c>
      <c r="U40" s="269"/>
      <c r="V40" s="270">
        <f>U40+S40</f>
        <v>0</v>
      </c>
      <c r="W40" s="268">
        <f t="shared" si="16"/>
        <v>0</v>
      </c>
      <c r="X40" s="269"/>
      <c r="Y40" s="270">
        <f>X40+V40</f>
        <v>0</v>
      </c>
      <c r="Z40" s="268">
        <f t="shared" si="17"/>
        <v>0</v>
      </c>
      <c r="AA40" s="269"/>
      <c r="AB40" s="270">
        <f>AA40+Y40</f>
        <v>0</v>
      </c>
      <c r="AC40" s="268">
        <f t="shared" si="18"/>
        <v>0</v>
      </c>
      <c r="AD40" s="269"/>
      <c r="AE40" s="270">
        <f>AD40+AB40</f>
        <v>0</v>
      </c>
      <c r="AF40" s="268">
        <f t="shared" si="19"/>
        <v>0</v>
      </c>
      <c r="AG40" s="269"/>
      <c r="AH40" s="270">
        <f>AG40+AE40</f>
        <v>0</v>
      </c>
      <c r="AI40" s="268">
        <f t="shared" si="20"/>
        <v>0</v>
      </c>
      <c r="AJ40" s="269"/>
      <c r="AK40" s="270">
        <f>AJ40+AH40</f>
        <v>0</v>
      </c>
      <c r="AL40" s="268">
        <f t="shared" si="21"/>
        <v>0</v>
      </c>
      <c r="AM40" s="269"/>
      <c r="AN40" s="270">
        <f>AM40+AK40</f>
        <v>0</v>
      </c>
      <c r="AO40" s="268">
        <f t="shared" si="22"/>
        <v>0</v>
      </c>
      <c r="AP40" s="269"/>
      <c r="AQ40" s="270">
        <f>AP40+AN40</f>
        <v>0</v>
      </c>
      <c r="AR40" s="268">
        <f t="shared" si="23"/>
        <v>0</v>
      </c>
      <c r="AS40" s="269"/>
      <c r="AT40" s="270">
        <f>AS40+AQ40</f>
        <v>0</v>
      </c>
      <c r="AU40" s="268">
        <f t="shared" si="24"/>
        <v>0</v>
      </c>
      <c r="AV40" s="269"/>
      <c r="AW40" s="270">
        <f>AV40+AT40</f>
        <v>0</v>
      </c>
      <c r="AX40" s="268">
        <f t="shared" si="25"/>
        <v>0</v>
      </c>
      <c r="AY40" s="269"/>
      <c r="AZ40" s="270">
        <f>AY40+AW40</f>
        <v>0</v>
      </c>
      <c r="BA40" s="268">
        <f t="shared" si="26"/>
        <v>0</v>
      </c>
      <c r="BB40" s="269"/>
      <c r="BC40" s="270">
        <f>BB40+AZ40</f>
        <v>0</v>
      </c>
      <c r="BD40" s="268">
        <f t="shared" si="27"/>
        <v>0</v>
      </c>
      <c r="BE40" s="269"/>
      <c r="BF40" s="270">
        <f>BE40+BC40</f>
        <v>0</v>
      </c>
      <c r="BG40" s="268">
        <f t="shared" si="28"/>
        <v>0</v>
      </c>
      <c r="BH40" s="269"/>
      <c r="BI40" s="270">
        <f>BH40+BF40</f>
        <v>0</v>
      </c>
      <c r="BJ40" s="268">
        <f t="shared" si="29"/>
        <v>0</v>
      </c>
      <c r="BK40" s="269"/>
      <c r="BL40" s="270">
        <f>BK40+BI40</f>
        <v>0</v>
      </c>
      <c r="BM40" s="268">
        <f t="shared" si="30"/>
        <v>76760.41</v>
      </c>
      <c r="BN40" s="269">
        <v>0.1</v>
      </c>
      <c r="BO40" s="270">
        <f>BN40+BL40</f>
        <v>0.1</v>
      </c>
      <c r="BP40" s="268">
        <f t="shared" si="31"/>
        <v>115140.61499999999</v>
      </c>
      <c r="BQ40" s="269">
        <v>0.15</v>
      </c>
      <c r="BR40" s="270">
        <f>BQ40+BO40</f>
        <v>0.25</v>
      </c>
      <c r="BS40" s="268">
        <f t="shared" si="32"/>
        <v>115140.61499999999</v>
      </c>
      <c r="BT40" s="269">
        <v>0.15</v>
      </c>
      <c r="BU40" s="270">
        <f>BT40+BR40</f>
        <v>0.4</v>
      </c>
      <c r="BV40" s="268">
        <f t="shared" si="33"/>
        <v>115140.61499999999</v>
      </c>
      <c r="BW40" s="269">
        <v>0.15</v>
      </c>
      <c r="BX40" s="270">
        <f>BW40+BU40</f>
        <v>0.55000000000000004</v>
      </c>
      <c r="BY40" s="268">
        <f t="shared" si="34"/>
        <v>115140.61499999999</v>
      </c>
      <c r="BZ40" s="269">
        <v>0.15</v>
      </c>
      <c r="CA40" s="270">
        <f>BZ40+BX40</f>
        <v>0.70000000000000007</v>
      </c>
      <c r="CB40" s="268">
        <f t="shared" si="35"/>
        <v>115140.61499999999</v>
      </c>
      <c r="CC40" s="269">
        <v>0.15</v>
      </c>
      <c r="CD40" s="270">
        <f>CC40+CA40</f>
        <v>0.85000000000000009</v>
      </c>
      <c r="CE40" s="268">
        <f t="shared" si="36"/>
        <v>115140.61499999999</v>
      </c>
      <c r="CF40" s="269">
        <v>0.15</v>
      </c>
      <c r="CG40" s="270">
        <f>CF40+CD40</f>
        <v>1</v>
      </c>
      <c r="CH40" s="248">
        <v>767604.1</v>
      </c>
      <c r="CI40" s="250">
        <f t="shared" si="37"/>
        <v>1</v>
      </c>
      <c r="CJ40" s="271">
        <f t="shared" si="64"/>
        <v>1</v>
      </c>
    </row>
    <row r="41" spans="1:90" x14ac:dyDescent="0.25">
      <c r="A41" s="265" t="s">
        <v>207</v>
      </c>
      <c r="B41" s="265"/>
      <c r="C41" s="268">
        <f>C43</f>
        <v>3085286.7242999999</v>
      </c>
      <c r="D41" s="273"/>
      <c r="E41" s="268">
        <f>E43-E42</f>
        <v>183364.23984300002</v>
      </c>
      <c r="F41" s="274"/>
      <c r="G41" s="275"/>
      <c r="H41" s="268">
        <f>H43-H42</f>
        <v>183364.23984300002</v>
      </c>
      <c r="I41" s="274"/>
      <c r="J41" s="275"/>
      <c r="K41" s="272">
        <f>K43-K42</f>
        <v>183364.23984300002</v>
      </c>
      <c r="L41" s="275"/>
      <c r="M41" s="275"/>
      <c r="N41" s="268">
        <f>N43-N42</f>
        <v>183364.23984300002</v>
      </c>
      <c r="O41" s="274"/>
      <c r="P41" s="275"/>
      <c r="Q41" s="268">
        <f>Q43-Q42</f>
        <v>183364.23984300002</v>
      </c>
      <c r="R41" s="274"/>
      <c r="S41" s="275"/>
      <c r="T41" s="268">
        <f>T43-T42</f>
        <v>201028.769443</v>
      </c>
      <c r="U41" s="274"/>
      <c r="V41" s="275"/>
      <c r="W41" s="268">
        <f>W43-W42</f>
        <v>201028.769443</v>
      </c>
      <c r="X41" s="274"/>
      <c r="Y41" s="275"/>
      <c r="Z41" s="268">
        <f>Z43-Z42</f>
        <v>201028.769443</v>
      </c>
      <c r="AA41" s="274"/>
      <c r="AB41" s="275"/>
      <c r="AC41" s="268">
        <f>AC43-AC42</f>
        <v>201028.769443</v>
      </c>
      <c r="AD41" s="274"/>
      <c r="AE41" s="275"/>
      <c r="AF41" s="268">
        <f>AF43-AF42</f>
        <v>201028.769443</v>
      </c>
      <c r="AG41" s="274"/>
      <c r="AH41" s="275"/>
      <c r="AI41" s="268">
        <f>AI43-AI42</f>
        <v>913465.58081000007</v>
      </c>
      <c r="AJ41" s="274"/>
      <c r="AK41" s="275"/>
      <c r="AL41" s="268">
        <f>AL43-AL42</f>
        <v>916333.01567000011</v>
      </c>
      <c r="AM41" s="274"/>
      <c r="AN41" s="275"/>
      <c r="AO41" s="268">
        <f>AO43-AO42</f>
        <v>695927.86323000002</v>
      </c>
      <c r="AP41" s="274"/>
      <c r="AQ41" s="275"/>
      <c r="AR41" s="268">
        <f>AR43-AR42</f>
        <v>552764.88087000011</v>
      </c>
      <c r="AS41" s="274"/>
      <c r="AT41" s="275"/>
      <c r="AU41" s="268">
        <f>AU43-AU42</f>
        <v>478021.43835000001</v>
      </c>
      <c r="AV41" s="274"/>
      <c r="AW41" s="275"/>
      <c r="AX41" s="268">
        <f>AX43-AX42</f>
        <v>408236.91245</v>
      </c>
      <c r="AY41" s="274"/>
      <c r="AZ41" s="275"/>
      <c r="BA41" s="268">
        <f>BA43-BA42</f>
        <v>408901.74068000005</v>
      </c>
      <c r="BB41" s="274"/>
      <c r="BC41" s="275"/>
      <c r="BD41" s="268">
        <f>BD43-BD42</f>
        <v>463478.71365000005</v>
      </c>
      <c r="BE41" s="274"/>
      <c r="BF41" s="275"/>
      <c r="BG41" s="268">
        <f>BG43-BG42</f>
        <v>503625.37264999998</v>
      </c>
      <c r="BH41" s="274"/>
      <c r="BI41" s="275"/>
      <c r="BJ41" s="268">
        <f>BJ43-BJ42</f>
        <v>599174.41885000002</v>
      </c>
      <c r="BK41" s="274"/>
      <c r="BL41" s="275"/>
      <c r="BM41" s="268">
        <f>BM43-BM42</f>
        <v>675934.82885000017</v>
      </c>
      <c r="BN41" s="274"/>
      <c r="BO41" s="275"/>
      <c r="BP41" s="268">
        <f>BP43-BP42</f>
        <v>710300.36785000004</v>
      </c>
      <c r="BQ41" s="274"/>
      <c r="BR41" s="275"/>
      <c r="BS41" s="268">
        <f>BS43-BS42</f>
        <v>770520.35435000004</v>
      </c>
      <c r="BT41" s="274"/>
      <c r="BU41" s="275"/>
      <c r="BV41" s="268">
        <f>BV43-BV42</f>
        <v>818413.71149999998</v>
      </c>
      <c r="BW41" s="274"/>
      <c r="BX41" s="275"/>
      <c r="BY41" s="268">
        <f>BY43-BY42</f>
        <v>878633.69830000005</v>
      </c>
      <c r="BZ41" s="274"/>
      <c r="CA41" s="275"/>
      <c r="CB41" s="268">
        <f>CB43-CB42</f>
        <v>629724.41899999999</v>
      </c>
      <c r="CC41" s="274"/>
      <c r="CD41" s="275"/>
      <c r="CE41" s="268">
        <f>CE43-CE42</f>
        <v>627954.11220999993</v>
      </c>
      <c r="CF41" s="274"/>
      <c r="CG41" s="275"/>
      <c r="CH41" s="249">
        <f>SUM(C41:CG41)</f>
        <v>16058663.200000003</v>
      </c>
      <c r="CI41" s="250"/>
      <c r="CL41" s="276"/>
    </row>
    <row r="42" spans="1:90" ht="13.5" customHeight="1" x14ac:dyDescent="0.25">
      <c r="A42" s="265" t="s">
        <v>208</v>
      </c>
      <c r="B42" s="265"/>
      <c r="C42" s="268"/>
      <c r="D42" s="273"/>
      <c r="E42" s="268">
        <f>ROUND($C$6*F42,-2)</f>
        <v>0</v>
      </c>
      <c r="F42" s="274">
        <f>F43/(1-$D$43)</f>
        <v>1.4133887210199557E-2</v>
      </c>
      <c r="G42" s="277">
        <f>E42</f>
        <v>0</v>
      </c>
      <c r="H42" s="268">
        <f>ROUND($C$6*I42,-2)</f>
        <v>0</v>
      </c>
      <c r="I42" s="274">
        <f>I43/(1-$D$43)</f>
        <v>1.4133887210199557E-2</v>
      </c>
      <c r="J42" s="278">
        <f>H42</f>
        <v>0</v>
      </c>
      <c r="K42" s="272">
        <f>ROUND($C$6*L42,-2)</f>
        <v>0</v>
      </c>
      <c r="L42" s="275">
        <f>L43/(1-$D$43)</f>
        <v>1.4133887210199557E-2</v>
      </c>
      <c r="M42" s="278">
        <f>K42</f>
        <v>0</v>
      </c>
      <c r="N42" s="268">
        <f>ROUND($C$6*O42,-2)</f>
        <v>0</v>
      </c>
      <c r="O42" s="274">
        <f>O43/(1-$D$43)</f>
        <v>1.4133887210199557E-2</v>
      </c>
      <c r="P42" s="278">
        <f>N42</f>
        <v>0</v>
      </c>
      <c r="Q42" s="268">
        <f>ROUND($C$6*R42,-2)</f>
        <v>0</v>
      </c>
      <c r="R42" s="274">
        <f>R43/(1-$D$43)</f>
        <v>1.4133887210199557E-2</v>
      </c>
      <c r="S42" s="278">
        <f>Q42</f>
        <v>0</v>
      </c>
      <c r="T42" s="268">
        <f>ROUND($C$6*U42,-2)</f>
        <v>0</v>
      </c>
      <c r="U42" s="274">
        <f>U43/(1-$D$43)</f>
        <v>1.5495485683279162E-2</v>
      </c>
      <c r="V42" s="278">
        <f>T42</f>
        <v>0</v>
      </c>
      <c r="W42" s="268">
        <f>ROUND($C$6*X42,-2)</f>
        <v>0</v>
      </c>
      <c r="X42" s="274">
        <f>X43/(1-$D$43)</f>
        <v>1.5495485683279162E-2</v>
      </c>
      <c r="Y42" s="278">
        <f>W42</f>
        <v>0</v>
      </c>
      <c r="Z42" s="268">
        <f>ROUND($C$6*AA42,-2)</f>
        <v>0</v>
      </c>
      <c r="AA42" s="274">
        <f>AA43/(1-$D$43)</f>
        <v>1.5495485683279162E-2</v>
      </c>
      <c r="AB42" s="278">
        <f>Z42</f>
        <v>0</v>
      </c>
      <c r="AC42" s="268">
        <f>ROUND($C$6*AD42,-2)</f>
        <v>0</v>
      </c>
      <c r="AD42" s="274">
        <f>AD43/(1-$D$43)</f>
        <v>1.5495485683279162E-2</v>
      </c>
      <c r="AE42" s="278">
        <f>AC42</f>
        <v>0</v>
      </c>
      <c r="AF42" s="268">
        <f>ROUND($C$6*AG42,-2)</f>
        <v>0</v>
      </c>
      <c r="AG42" s="274">
        <f>AG43/(1-$D$43)</f>
        <v>1.5495485683279162E-2</v>
      </c>
      <c r="AH42" s="278">
        <f>AF42</f>
        <v>0</v>
      </c>
      <c r="AI42" s="268">
        <f>ROUND($C$6*AJ42,-2)</f>
        <v>0</v>
      </c>
      <c r="AJ42" s="274">
        <f>AJ43/(1-$D$43)</f>
        <v>7.0410781843954204E-2</v>
      </c>
      <c r="AK42" s="278">
        <f>AI42</f>
        <v>0</v>
      </c>
      <c r="AL42" s="268">
        <f>ROUND($C$6*AM42,-2)</f>
        <v>0</v>
      </c>
      <c r="AM42" s="274">
        <f>AM43/(1-$D$43)</f>
        <v>7.0631806406478148E-2</v>
      </c>
      <c r="AN42" s="278">
        <f>AL42</f>
        <v>0</v>
      </c>
      <c r="AO42" s="268">
        <f>ROUND($C$6*AP42,-2)</f>
        <v>0</v>
      </c>
      <c r="AP42" s="274">
        <f>AP43/(1-$D$43)</f>
        <v>5.3642770988224953E-2</v>
      </c>
      <c r="AQ42" s="278">
        <f>AO42</f>
        <v>0</v>
      </c>
      <c r="AR42" s="268">
        <f>ROUND($C$6*AS42,-2)</f>
        <v>0</v>
      </c>
      <c r="AS42" s="274">
        <f>AS43/(1-$D$43)</f>
        <v>4.2607634327529592E-2</v>
      </c>
      <c r="AT42" s="278">
        <f>AR42</f>
        <v>0</v>
      </c>
      <c r="AU42" s="268">
        <f>ROUND($C$6*AV42,-2)</f>
        <v>0</v>
      </c>
      <c r="AV42" s="274">
        <f>AV43/(1-$D$43)</f>
        <v>3.6846339828753606E-2</v>
      </c>
      <c r="AW42" s="278">
        <f>AU42</f>
        <v>0</v>
      </c>
      <c r="AX42" s="268">
        <f>ROUND($C$6*AY42,-2)</f>
        <v>0</v>
      </c>
      <c r="AY42" s="274">
        <f>AY43/(1-$D$43)</f>
        <v>3.1467283263894717E-2</v>
      </c>
      <c r="AZ42" s="278">
        <f>AX42</f>
        <v>0</v>
      </c>
      <c r="BA42" s="268">
        <f>ROUND($C$6*BB42,-2)</f>
        <v>0</v>
      </c>
      <c r="BB42" s="274">
        <f>BB43/(1-$D$43)</f>
        <v>3.15185288460487E-2</v>
      </c>
      <c r="BC42" s="278">
        <f>BA42</f>
        <v>0</v>
      </c>
      <c r="BD42" s="268">
        <f>ROUND($C$6*BE42,-2)</f>
        <v>0</v>
      </c>
      <c r="BE42" s="274">
        <f>BE43/(1-$D$43)</f>
        <v>3.5725372998935676E-2</v>
      </c>
      <c r="BF42" s="278">
        <f>BD42</f>
        <v>0</v>
      </c>
      <c r="BG42" s="268">
        <f>ROUND($C$6*BH42,-2)</f>
        <v>0</v>
      </c>
      <c r="BH42" s="274">
        <f>BH43/(1-$D$43)</f>
        <v>3.8819915046273724E-2</v>
      </c>
      <c r="BI42" s="278">
        <f>BG42</f>
        <v>0</v>
      </c>
      <c r="BJ42" s="268">
        <f>ROUND($C$6*BK42,-2)</f>
        <v>0</v>
      </c>
      <c r="BK42" s="274">
        <f>BK43/(1-$D$43)</f>
        <v>4.6184924947818617E-2</v>
      </c>
      <c r="BL42" s="278">
        <f>BJ42</f>
        <v>0</v>
      </c>
      <c r="BM42" s="268">
        <f>ROUND($C$6*BN42,-2)</f>
        <v>0</v>
      </c>
      <c r="BN42" s="274">
        <f>BN43/(1-$D$43)</f>
        <v>5.2101689187550461E-2</v>
      </c>
      <c r="BO42" s="278">
        <f>BM42</f>
        <v>0</v>
      </c>
      <c r="BP42" s="268">
        <f>ROUND($C$6*BQ42,-2)</f>
        <v>0</v>
      </c>
      <c r="BQ42" s="274">
        <f>BQ43/(1-$D$43)</f>
        <v>5.4750617094974467E-2</v>
      </c>
      <c r="BR42" s="278">
        <f>BP42</f>
        <v>0</v>
      </c>
      <c r="BS42" s="268">
        <f>ROUND($C$6*BT42,-2)</f>
        <v>0</v>
      </c>
      <c r="BT42" s="274">
        <f>BT43/(1-$D$43)</f>
        <v>5.939243001181968E-2</v>
      </c>
      <c r="BU42" s="278">
        <f>BS42</f>
        <v>0</v>
      </c>
      <c r="BV42" s="272">
        <f>ROUND($C$6*BW42,-2)</f>
        <v>0</v>
      </c>
      <c r="BW42" s="274">
        <f>BW43/(1-$D$43)</f>
        <v>6.3084094802378046E-2</v>
      </c>
      <c r="BX42" s="278">
        <f>BV42</f>
        <v>0</v>
      </c>
      <c r="BY42" s="268">
        <f>ROUND($C$6*BZ42,-2)</f>
        <v>0</v>
      </c>
      <c r="BZ42" s="274">
        <f>BZ43/(1-$D$43)</f>
        <v>6.7725907742347533E-2</v>
      </c>
      <c r="CA42" s="278">
        <f>BY42</f>
        <v>0</v>
      </c>
      <c r="CB42" s="268">
        <f>ROUND($C$6*CC42,-2)</f>
        <v>0</v>
      </c>
      <c r="CC42" s="274">
        <f>CC43/(1-$D$43)</f>
        <v>4.8539747549877693E-2</v>
      </c>
      <c r="CD42" s="278">
        <f>CB42</f>
        <v>0</v>
      </c>
      <c r="CE42" s="268">
        <f>ROUND($C$6*CF42,-2)</f>
        <v>0</v>
      </c>
      <c r="CF42" s="274">
        <f>CF43/(1-$D$43)</f>
        <v>4.8403290645746687E-2</v>
      </c>
      <c r="CG42" s="278"/>
      <c r="CH42" s="249">
        <f>C6</f>
        <v>0</v>
      </c>
      <c r="CI42" s="250"/>
    </row>
    <row r="43" spans="1:90" x14ac:dyDescent="0.25">
      <c r="A43" s="265" t="s">
        <v>209</v>
      </c>
      <c r="B43" s="265"/>
      <c r="C43" s="268">
        <f>SUM(C15:C40)</f>
        <v>3085286.7242999999</v>
      </c>
      <c r="D43" s="274">
        <f>C43/$CH43</f>
        <v>0.19212599989642973</v>
      </c>
      <c r="E43" s="268">
        <f>SUM(E15:E40)</f>
        <v>183364.23984300002</v>
      </c>
      <c r="F43" s="274">
        <f>E43/$CH43</f>
        <v>1.1418399997516607E-2</v>
      </c>
      <c r="G43" s="275"/>
      <c r="H43" s="268">
        <f>SUM(H15:H40)</f>
        <v>183364.23984300002</v>
      </c>
      <c r="I43" s="274">
        <f>H43/$CH43</f>
        <v>1.1418399997516607E-2</v>
      </c>
      <c r="J43" s="275"/>
      <c r="K43" s="272">
        <f>SUM(K15:K40)</f>
        <v>183364.23984300002</v>
      </c>
      <c r="L43" s="275">
        <f>K43/$CH43</f>
        <v>1.1418399997516607E-2</v>
      </c>
      <c r="M43" s="275"/>
      <c r="N43" s="268">
        <f>SUM(N15:N40)</f>
        <v>183364.23984300002</v>
      </c>
      <c r="O43" s="274">
        <f>N43/$CH43</f>
        <v>1.1418399997516607E-2</v>
      </c>
      <c r="P43" s="275"/>
      <c r="Q43" s="268">
        <f>SUM(Q15:Q40)</f>
        <v>183364.23984300002</v>
      </c>
      <c r="R43" s="274">
        <f>Q43/$CH43</f>
        <v>1.1418399997516607E-2</v>
      </c>
      <c r="S43" s="275"/>
      <c r="T43" s="268">
        <f>SUM(T15:T40)</f>
        <v>201028.769443</v>
      </c>
      <c r="U43" s="274">
        <f>T43/$CH43</f>
        <v>1.2518400002498341E-2</v>
      </c>
      <c r="V43" s="275"/>
      <c r="W43" s="268">
        <f>SUM(W15:W40)</f>
        <v>201028.769443</v>
      </c>
      <c r="X43" s="274">
        <f>W43/$CH43</f>
        <v>1.2518400002498341E-2</v>
      </c>
      <c r="Y43" s="275"/>
      <c r="Z43" s="268">
        <f>SUM(Z15:Z40)</f>
        <v>201028.769443</v>
      </c>
      <c r="AA43" s="274">
        <f>Z43/$CH43</f>
        <v>1.2518400002498341E-2</v>
      </c>
      <c r="AB43" s="275"/>
      <c r="AC43" s="268">
        <f>SUM(AC15:AC40)</f>
        <v>201028.769443</v>
      </c>
      <c r="AD43" s="274">
        <f>AC43/$CH43</f>
        <v>1.2518400002498341E-2</v>
      </c>
      <c r="AE43" s="275"/>
      <c r="AF43" s="268">
        <f>SUM(AF15:AF40)</f>
        <v>201028.769443</v>
      </c>
      <c r="AG43" s="274">
        <f>AF43/$CH43</f>
        <v>1.2518400002498341E-2</v>
      </c>
      <c r="AH43" s="275"/>
      <c r="AI43" s="268">
        <f>SUM(AI15:AI40)</f>
        <v>913465.58081000007</v>
      </c>
      <c r="AJ43" s="274">
        <f>AI43/$CH43</f>
        <v>5.6883039978695121E-2</v>
      </c>
      <c r="AK43" s="275"/>
      <c r="AL43" s="268">
        <f>SUM(AL15:AL40)</f>
        <v>916333.01567000011</v>
      </c>
      <c r="AM43" s="274">
        <f>AL43/$CH43</f>
        <v>5.7061599976142484E-2</v>
      </c>
      <c r="AN43" s="275"/>
      <c r="AO43" s="268">
        <f>SUM(AO15:AO40)</f>
        <v>695927.86323000002</v>
      </c>
      <c r="AP43" s="274">
        <f>AO43/$CH43</f>
        <v>4.3336599974897042E-2</v>
      </c>
      <c r="AQ43" s="275"/>
      <c r="AR43" s="268">
        <f>SUM(AR15:AR40)</f>
        <v>552764.88087000011</v>
      </c>
      <c r="AS43" s="274">
        <f>AR43/$CH43</f>
        <v>3.4421599979131523E-2</v>
      </c>
      <c r="AT43" s="275"/>
      <c r="AU43" s="268">
        <f>SUM(AU15:AU40)</f>
        <v>478021.43835000001</v>
      </c>
      <c r="AV43" s="274">
        <f>AU43/$CH43</f>
        <v>2.9767199946630678E-2</v>
      </c>
      <c r="AW43" s="275"/>
      <c r="AX43" s="268">
        <f>SUM(AX15:AX40)</f>
        <v>408236.91245</v>
      </c>
      <c r="AY43" s="274">
        <f>AX43/$CH43</f>
        <v>2.5421600002794753E-2</v>
      </c>
      <c r="AZ43" s="275"/>
      <c r="BA43" s="268">
        <f>SUM(BA15:BA40)</f>
        <v>408901.74068000005</v>
      </c>
      <c r="BB43" s="274">
        <f>BA43/$CH43</f>
        <v>2.5462999976237129E-2</v>
      </c>
      <c r="BC43" s="275"/>
      <c r="BD43" s="268">
        <f>SUM(BD15:BD40)</f>
        <v>463478.71365000005</v>
      </c>
      <c r="BE43" s="274">
        <f>BD43/$CH43</f>
        <v>2.8861599989842248E-2</v>
      </c>
      <c r="BF43" s="275"/>
      <c r="BG43" s="268">
        <f>SUM(BG15:BG40)</f>
        <v>503625.37264999998</v>
      </c>
      <c r="BH43" s="274">
        <f>BG43/$CH43</f>
        <v>3.1361600052113928E-2</v>
      </c>
      <c r="BI43" s="275"/>
      <c r="BJ43" s="268">
        <f>SUM(BJ15:BJ40)</f>
        <v>599174.41885000002</v>
      </c>
      <c r="BK43" s="274">
        <f>BJ43/$CH43</f>
        <v>3.7311600062077399E-2</v>
      </c>
      <c r="BL43" s="275"/>
      <c r="BM43" s="268">
        <f>SUM(BM15:BM40)</f>
        <v>675934.82885000017</v>
      </c>
      <c r="BN43" s="274">
        <f>BM43/$CH43</f>
        <v>4.2091600056099326E-2</v>
      </c>
      <c r="BO43" s="275"/>
      <c r="BP43" s="268">
        <f>SUM(BP15:BP40)</f>
        <v>710300.36785000004</v>
      </c>
      <c r="BQ43" s="274">
        <f>BP43/$CH43</f>
        <v>4.423160004065594E-2</v>
      </c>
      <c r="BR43" s="275"/>
      <c r="BS43" s="268">
        <f>SUM(BS15:BS40)</f>
        <v>770520.35435000004</v>
      </c>
      <c r="BT43" s="274">
        <f>BS43/$CH43</f>
        <v>4.7981600009520099E-2</v>
      </c>
      <c r="BU43" s="275"/>
      <c r="BV43" s="268">
        <f>SUM(BV15:BV40)</f>
        <v>818413.71149999998</v>
      </c>
      <c r="BW43" s="274">
        <f>BV43/$CH43</f>
        <v>5.0964000010909997E-2</v>
      </c>
      <c r="BX43" s="275"/>
      <c r="BY43" s="268">
        <f>SUM(BY15:BY40)</f>
        <v>878633.69830000005</v>
      </c>
      <c r="BZ43" s="274">
        <f>BY43/$CH43</f>
        <v>5.4713999998455665E-2</v>
      </c>
      <c r="CA43" s="275"/>
      <c r="CB43" s="268">
        <f>SUM(CB15:CB40)</f>
        <v>629724.41899999999</v>
      </c>
      <c r="CC43" s="274">
        <f>CB43/$CH43</f>
        <v>3.9214000017137166E-2</v>
      </c>
      <c r="CD43" s="275"/>
      <c r="CE43" s="268">
        <f>SUM(CE15:CE40)</f>
        <v>627954.11220999993</v>
      </c>
      <c r="CF43" s="274">
        <f>CE43/$CH43</f>
        <v>3.9103760032155099E-2</v>
      </c>
      <c r="CG43" s="275"/>
      <c r="CH43" s="786">
        <f>SUM(CH15:CH40)</f>
        <v>16058663.199999999</v>
      </c>
      <c r="CI43" s="787">
        <f>(BE43+BB43+AY43+AV43+AS43+AP43+AM43+AJ43+AG43+AD43+AA43+X43+U43+R43+O43+L43+I43+F43+BH43+BK43+BN43+BQ43+BT43+BW43+BZ43+CC43+CF43+D43)</f>
        <v>0.99999999999999989</v>
      </c>
    </row>
    <row r="44" spans="1:90" x14ac:dyDescent="0.25">
      <c r="A44" s="265" t="s">
        <v>210</v>
      </c>
      <c r="B44" s="265"/>
      <c r="C44" s="268">
        <f>C43</f>
        <v>3085286.7242999999</v>
      </c>
      <c r="D44" s="274">
        <f>D43</f>
        <v>0.19212599989642973</v>
      </c>
      <c r="E44" s="295">
        <f>C44+E43</f>
        <v>3268650.9641430001</v>
      </c>
      <c r="F44" s="296">
        <f>D44+F43</f>
        <v>0.20354439989394635</v>
      </c>
      <c r="G44" s="296"/>
      <c r="H44" s="297">
        <f>E44+H43</f>
        <v>3452015.2039860003</v>
      </c>
      <c r="I44" s="298">
        <f>F44+I43</f>
        <v>0.21496279989146294</v>
      </c>
      <c r="J44" s="296"/>
      <c r="K44" s="295">
        <f>H44+K43</f>
        <v>3635379.4438290005</v>
      </c>
      <c r="L44" s="296">
        <f>I44+L43</f>
        <v>0.22638119988897953</v>
      </c>
      <c r="M44" s="296"/>
      <c r="N44" s="297">
        <f>K44+N43</f>
        <v>3818743.6836720007</v>
      </c>
      <c r="O44" s="298">
        <f>L44+O43</f>
        <v>0.23779959988649613</v>
      </c>
      <c r="P44" s="296"/>
      <c r="Q44" s="297">
        <f>N44+Q43</f>
        <v>4002107.9235150008</v>
      </c>
      <c r="R44" s="298">
        <f>O44+R43</f>
        <v>0.24921799988401272</v>
      </c>
      <c r="S44" s="296"/>
      <c r="T44" s="297">
        <f>Q44+T43</f>
        <v>4203136.692958001</v>
      </c>
      <c r="U44" s="298">
        <f>R44+U43</f>
        <v>0.26173639988651104</v>
      </c>
      <c r="V44" s="296"/>
      <c r="W44" s="297">
        <f>T44+W43</f>
        <v>4404165.4624010008</v>
      </c>
      <c r="X44" s="298">
        <f>U44+X43</f>
        <v>0.27425479988900936</v>
      </c>
      <c r="Y44" s="296"/>
      <c r="Z44" s="297">
        <f>W44+Z43</f>
        <v>4605194.2318440005</v>
      </c>
      <c r="AA44" s="298">
        <f>X44+AA43</f>
        <v>0.28677319989150768</v>
      </c>
      <c r="AB44" s="296"/>
      <c r="AC44" s="297">
        <f>Z44+AC43</f>
        <v>4806223.0012870003</v>
      </c>
      <c r="AD44" s="298">
        <f>AA44+AD43</f>
        <v>0.299291599894006</v>
      </c>
      <c r="AE44" s="296"/>
      <c r="AF44" s="297">
        <f>AC44+AF43</f>
        <v>5007251.77073</v>
      </c>
      <c r="AG44" s="298">
        <f>AD44+AG43</f>
        <v>0.31180999989650432</v>
      </c>
      <c r="AH44" s="296"/>
      <c r="AI44" s="297">
        <f>AF44+AI43</f>
        <v>5920717.3515400002</v>
      </c>
      <c r="AJ44" s="298">
        <f>AG44+AJ43</f>
        <v>0.36869303987519941</v>
      </c>
      <c r="AK44" s="296"/>
      <c r="AL44" s="297">
        <f>AI44+AL43</f>
        <v>6837050.3672100008</v>
      </c>
      <c r="AM44" s="298">
        <f>AJ44+AM43</f>
        <v>0.42575463985134188</v>
      </c>
      <c r="AN44" s="296"/>
      <c r="AO44" s="297">
        <f>AL44+AO43</f>
        <v>7532978.230440001</v>
      </c>
      <c r="AP44" s="298">
        <f>AM44+AP43</f>
        <v>0.4690912398262389</v>
      </c>
      <c r="AQ44" s="296"/>
      <c r="AR44" s="297">
        <f>AO44+AR43</f>
        <v>8085743.1113100015</v>
      </c>
      <c r="AS44" s="298">
        <f>AP44+AS43</f>
        <v>0.50351283980537043</v>
      </c>
      <c r="AT44" s="296"/>
      <c r="AU44" s="297">
        <f>AR44+AU43</f>
        <v>8563764.549660001</v>
      </c>
      <c r="AV44" s="298">
        <f>AS44+AV43</f>
        <v>0.53328003975200111</v>
      </c>
      <c r="AW44" s="296"/>
      <c r="AX44" s="297">
        <f>AU44+AX43</f>
        <v>8972001.4621100016</v>
      </c>
      <c r="AY44" s="298">
        <f>AV44+AY43</f>
        <v>0.55870163975479592</v>
      </c>
      <c r="AZ44" s="296"/>
      <c r="BA44" s="297">
        <f>AX44+BA43</f>
        <v>9380903.2027900014</v>
      </c>
      <c r="BB44" s="298">
        <f>AY44+BB43</f>
        <v>0.58416463973103305</v>
      </c>
      <c r="BC44" s="296"/>
      <c r="BD44" s="297">
        <f>BA44+BD43</f>
        <v>9844381.9164400008</v>
      </c>
      <c r="BE44" s="298">
        <f>BB44+BE43</f>
        <v>0.61302623972087533</v>
      </c>
      <c r="BF44" s="296"/>
      <c r="BG44" s="299">
        <f>BD44+BG43</f>
        <v>10348007.28909</v>
      </c>
      <c r="BH44" s="300">
        <f>BE44+BH43</f>
        <v>0.6443878397729893</v>
      </c>
      <c r="BI44" s="296"/>
      <c r="BJ44" s="297">
        <f>BG44+BJ43</f>
        <v>10947181.707940001</v>
      </c>
      <c r="BK44" s="298">
        <f>BH44+BK43</f>
        <v>0.68169943983506665</v>
      </c>
      <c r="BL44" s="296"/>
      <c r="BM44" s="297">
        <f>BJ44+BM43</f>
        <v>11623116.536790002</v>
      </c>
      <c r="BN44" s="298">
        <f>BK44+BN43</f>
        <v>0.723791039891166</v>
      </c>
      <c r="BO44" s="296"/>
      <c r="BP44" s="297">
        <f>BM44+BP43</f>
        <v>12333416.904640002</v>
      </c>
      <c r="BQ44" s="298">
        <f>BN44+BQ43</f>
        <v>0.76802263993182196</v>
      </c>
      <c r="BR44" s="296"/>
      <c r="BS44" s="297">
        <f>BP44+BS43</f>
        <v>13103937.258990003</v>
      </c>
      <c r="BT44" s="298">
        <f>BQ44+BT43</f>
        <v>0.81600423994134208</v>
      </c>
      <c r="BU44" s="296"/>
      <c r="BV44" s="297">
        <f>BS44+BV43</f>
        <v>13922350.970490003</v>
      </c>
      <c r="BW44" s="298">
        <f>BT44+BW43</f>
        <v>0.86696823995225203</v>
      </c>
      <c r="BX44" s="296"/>
      <c r="BY44" s="297">
        <f>BV44+BY43</f>
        <v>14800984.668790003</v>
      </c>
      <c r="BZ44" s="298">
        <f>BW44+BZ43</f>
        <v>0.92168223995070764</v>
      </c>
      <c r="CA44" s="296"/>
      <c r="CB44" s="297">
        <f>BY44+CB43</f>
        <v>15430709.087790003</v>
      </c>
      <c r="CC44" s="298">
        <f>BZ44+CC43</f>
        <v>0.96089623996784479</v>
      </c>
      <c r="CD44" s="296"/>
      <c r="CE44" s="297">
        <f>CB44+CE43</f>
        <v>16058663.200000003</v>
      </c>
      <c r="CF44" s="298">
        <f>CC44+CF43</f>
        <v>0.99999999999999989</v>
      </c>
      <c r="CG44" s="275"/>
      <c r="CH44" s="786"/>
      <c r="CI44" s="787"/>
    </row>
    <row r="45" spans="1:90" x14ac:dyDescent="0.25">
      <c r="A45" s="265"/>
      <c r="B45" s="265"/>
      <c r="C45" s="268"/>
      <c r="D45" s="273"/>
      <c r="E45" s="268"/>
      <c r="F45" s="279"/>
      <c r="G45" s="270"/>
      <c r="H45" s="268"/>
      <c r="I45" s="279"/>
      <c r="J45" s="270"/>
      <c r="K45" s="272"/>
      <c r="L45" s="270"/>
      <c r="M45" s="270"/>
      <c r="N45" s="268"/>
      <c r="O45" s="279"/>
      <c r="P45" s="270"/>
      <c r="Q45" s="268"/>
      <c r="R45" s="279"/>
      <c r="S45" s="270"/>
      <c r="T45" s="268"/>
      <c r="U45" s="279"/>
      <c r="V45" s="270"/>
      <c r="W45" s="268"/>
      <c r="X45" s="279"/>
      <c r="Y45" s="270"/>
      <c r="Z45" s="268"/>
      <c r="AA45" s="279"/>
      <c r="AB45" s="270"/>
      <c r="AC45" s="268"/>
      <c r="AD45" s="279"/>
      <c r="AE45" s="270"/>
      <c r="AF45" s="268"/>
      <c r="AG45" s="279"/>
      <c r="AH45" s="270"/>
      <c r="AI45" s="268"/>
      <c r="AJ45" s="279"/>
      <c r="AK45" s="270"/>
      <c r="AL45" s="268"/>
      <c r="AM45" s="279"/>
      <c r="AN45" s="270"/>
      <c r="AO45" s="268"/>
      <c r="AP45" s="279"/>
      <c r="AQ45" s="270"/>
      <c r="AR45" s="268"/>
      <c r="AS45" s="279"/>
      <c r="AT45" s="270"/>
      <c r="AU45" s="268"/>
      <c r="AV45" s="279"/>
      <c r="AW45" s="270"/>
      <c r="AX45" s="268"/>
      <c r="AY45" s="279"/>
      <c r="AZ45" s="270"/>
      <c r="BA45" s="268"/>
      <c r="BB45" s="279"/>
      <c r="BC45" s="270"/>
      <c r="BD45" s="268"/>
      <c r="BE45" s="279"/>
      <c r="BF45" s="270"/>
      <c r="BG45" s="268"/>
      <c r="BH45" s="279"/>
      <c r="BI45" s="270"/>
      <c r="BJ45" s="268"/>
      <c r="BK45" s="279"/>
      <c r="BL45" s="270"/>
      <c r="BM45" s="268"/>
      <c r="BN45" s="279"/>
      <c r="BO45" s="270"/>
      <c r="BP45" s="268"/>
      <c r="BQ45" s="279"/>
      <c r="BR45" s="270"/>
      <c r="BS45" s="268"/>
      <c r="BT45" s="279"/>
      <c r="BU45" s="270"/>
      <c r="BV45" s="268"/>
      <c r="BW45" s="279"/>
      <c r="BX45" s="270"/>
      <c r="BY45" s="268"/>
      <c r="BZ45" s="279"/>
      <c r="CA45" s="270"/>
      <c r="CB45" s="268"/>
      <c r="CC45" s="279"/>
      <c r="CD45" s="270"/>
      <c r="CE45" s="268"/>
      <c r="CF45" s="279"/>
      <c r="CG45" s="270"/>
      <c r="CH45" s="786"/>
      <c r="CI45" s="787"/>
    </row>
    <row r="46" spans="1:90" x14ac:dyDescent="0.25">
      <c r="A46" s="280" t="s">
        <v>211</v>
      </c>
      <c r="B46" s="226"/>
      <c r="C46" s="226"/>
      <c r="D46" s="226"/>
      <c r="E46" s="251"/>
      <c r="F46" s="251"/>
      <c r="G46" s="252"/>
      <c r="H46" s="251"/>
      <c r="I46" s="251"/>
      <c r="J46" s="252"/>
      <c r="K46" s="261"/>
      <c r="L46" s="252"/>
      <c r="M46" s="252"/>
      <c r="N46" s="226" t="s">
        <v>212</v>
      </c>
      <c r="O46" s="226"/>
      <c r="P46" s="229"/>
      <c r="Q46" s="251"/>
      <c r="R46" s="251"/>
      <c r="S46" s="252"/>
      <c r="T46" s="226"/>
      <c r="U46" s="226"/>
      <c r="V46" s="229"/>
      <c r="W46" s="226"/>
      <c r="X46" s="226"/>
      <c r="Y46" s="229"/>
      <c r="Z46" s="226"/>
      <c r="AA46" s="226"/>
      <c r="AB46" s="229"/>
      <c r="AC46" s="257"/>
      <c r="AD46" s="251"/>
      <c r="AE46" s="252"/>
      <c r="AF46" s="226" t="s">
        <v>213</v>
      </c>
      <c r="AG46" s="226"/>
      <c r="AH46" s="229"/>
      <c r="AI46" s="226"/>
      <c r="AJ46" s="226"/>
      <c r="AK46" s="229"/>
      <c r="AL46" s="226"/>
      <c r="AM46" s="226"/>
      <c r="AN46" s="229"/>
      <c r="AO46" s="251"/>
      <c r="AP46" s="251"/>
      <c r="AQ46" s="252"/>
      <c r="AR46" s="251"/>
      <c r="AS46" s="251"/>
      <c r="AT46" s="252"/>
      <c r="AU46" s="251"/>
      <c r="AV46" s="251"/>
      <c r="AW46" s="252"/>
      <c r="AX46" s="251"/>
      <c r="AY46" s="251"/>
      <c r="AZ46" s="252"/>
      <c r="BA46" s="251"/>
      <c r="BB46" s="251"/>
      <c r="BC46" s="252"/>
      <c r="BD46" s="251"/>
      <c r="BE46" s="251"/>
      <c r="BF46" s="252"/>
      <c r="BG46" s="251"/>
      <c r="BH46" s="251"/>
      <c r="BI46" s="252"/>
      <c r="BJ46" s="251"/>
      <c r="BK46" s="251"/>
      <c r="BL46" s="252"/>
      <c r="BM46" s="251"/>
      <c r="BN46" s="251"/>
      <c r="BO46" s="252"/>
      <c r="BP46" s="251"/>
      <c r="BQ46" s="251"/>
      <c r="BR46" s="252"/>
      <c r="BS46" s="251"/>
      <c r="BT46" s="251"/>
      <c r="BU46" s="252"/>
      <c r="BV46" s="251"/>
      <c r="BW46" s="251"/>
      <c r="BX46" s="252"/>
      <c r="BY46" s="251"/>
      <c r="BZ46" s="251"/>
      <c r="CA46" s="252"/>
      <c r="CB46" s="251"/>
      <c r="CC46" s="251"/>
      <c r="CD46" s="252"/>
      <c r="CE46" s="251"/>
      <c r="CF46" s="251"/>
      <c r="CG46" s="252"/>
      <c r="CH46" s="226"/>
      <c r="CI46" s="257"/>
    </row>
    <row r="47" spans="1:90" x14ac:dyDescent="0.25">
      <c r="A47" s="280"/>
      <c r="B47" s="226"/>
      <c r="C47" s="281"/>
      <c r="D47" s="226"/>
      <c r="E47" s="251"/>
      <c r="F47" s="251"/>
      <c r="G47" s="252"/>
      <c r="H47" s="251"/>
      <c r="I47" s="251"/>
      <c r="J47" s="252"/>
      <c r="K47" s="261"/>
      <c r="L47" s="252"/>
      <c r="M47" s="252"/>
      <c r="N47" s="226"/>
      <c r="O47" s="226"/>
      <c r="P47" s="229"/>
      <c r="Q47" s="251"/>
      <c r="R47" s="251"/>
      <c r="S47" s="252"/>
      <c r="T47" s="226"/>
      <c r="U47" s="226"/>
      <c r="V47" s="229"/>
      <c r="W47" s="226"/>
      <c r="X47" s="226"/>
      <c r="Y47" s="229"/>
      <c r="Z47" s="226"/>
      <c r="AA47" s="226"/>
      <c r="AB47" s="229"/>
      <c r="AC47" s="257"/>
      <c r="AD47" s="251"/>
      <c r="AE47" s="252"/>
      <c r="AF47" s="226"/>
      <c r="AG47" s="226"/>
      <c r="AH47" s="229"/>
      <c r="AI47" s="226"/>
      <c r="AJ47" s="226"/>
      <c r="AK47" s="229"/>
      <c r="AL47" s="226"/>
      <c r="AM47" s="226"/>
      <c r="AN47" s="229"/>
      <c r="AO47" s="251"/>
      <c r="AP47" s="251"/>
      <c r="AQ47" s="252"/>
      <c r="AR47" s="251"/>
      <c r="AS47" s="251"/>
      <c r="AT47" s="252"/>
      <c r="AU47" s="251"/>
      <c r="AV47" s="251"/>
      <c r="AW47" s="252"/>
      <c r="AX47" s="251"/>
      <c r="AY47" s="251"/>
      <c r="AZ47" s="252"/>
      <c r="BA47" s="251"/>
      <c r="BB47" s="251"/>
      <c r="BC47" s="252"/>
      <c r="BD47" s="251"/>
      <c r="BE47" s="251"/>
      <c r="BF47" s="252"/>
      <c r="BG47" s="251"/>
      <c r="BH47" s="251"/>
      <c r="BI47" s="252"/>
      <c r="BJ47" s="251"/>
      <c r="BK47" s="251"/>
      <c r="BL47" s="252"/>
      <c r="BM47" s="251"/>
      <c r="BN47" s="251"/>
      <c r="BO47" s="252"/>
      <c r="BP47" s="251"/>
      <c r="BQ47" s="251"/>
      <c r="BR47" s="252"/>
      <c r="BS47" s="251"/>
      <c r="BT47" s="251"/>
      <c r="BU47" s="252"/>
      <c r="BV47" s="251"/>
      <c r="BW47" s="251"/>
      <c r="BX47" s="252"/>
      <c r="BY47" s="251"/>
      <c r="BZ47" s="251"/>
      <c r="CA47" s="252"/>
      <c r="CB47" s="251"/>
      <c r="CC47" s="251"/>
      <c r="CD47" s="252"/>
      <c r="CE47" s="251"/>
      <c r="CF47" s="251"/>
      <c r="CG47" s="252"/>
      <c r="CH47" s="230"/>
      <c r="CI47" s="257"/>
    </row>
    <row r="48" spans="1:90" ht="13.5" thickBot="1" x14ac:dyDescent="0.3">
      <c r="A48" s="282"/>
      <c r="B48" s="283"/>
      <c r="C48" s="284"/>
      <c r="D48" s="283"/>
      <c r="E48" s="283"/>
      <c r="F48" s="283"/>
      <c r="G48" s="285"/>
      <c r="H48" s="283"/>
      <c r="I48" s="283"/>
      <c r="J48" s="285"/>
      <c r="K48" s="286"/>
      <c r="L48" s="285"/>
      <c r="M48" s="285"/>
      <c r="N48" s="283"/>
      <c r="O48" s="283"/>
      <c r="P48" s="285"/>
      <c r="Q48" s="283"/>
      <c r="R48" s="283"/>
      <c r="S48" s="285"/>
      <c r="T48" s="283"/>
      <c r="U48" s="283"/>
      <c r="V48" s="285"/>
      <c r="W48" s="283"/>
      <c r="X48" s="283"/>
      <c r="Y48" s="285"/>
      <c r="Z48" s="283"/>
      <c r="AA48" s="283"/>
      <c r="AB48" s="285"/>
      <c r="AC48" s="287"/>
      <c r="AD48" s="283"/>
      <c r="AE48" s="285"/>
      <c r="AF48" s="283"/>
      <c r="AG48" s="283"/>
      <c r="AH48" s="285"/>
      <c r="AI48" s="283"/>
      <c r="AJ48" s="283"/>
      <c r="AK48" s="285"/>
      <c r="AL48" s="283"/>
      <c r="AM48" s="283"/>
      <c r="AN48" s="285"/>
      <c r="AO48" s="283"/>
      <c r="AP48" s="283"/>
      <c r="AQ48" s="285"/>
      <c r="AR48" s="283"/>
      <c r="AS48" s="283"/>
      <c r="AT48" s="285"/>
      <c r="AU48" s="283"/>
      <c r="AV48" s="283"/>
      <c r="AW48" s="285"/>
      <c r="AX48" s="283"/>
      <c r="AY48" s="283"/>
      <c r="AZ48" s="285"/>
      <c r="BA48" s="283"/>
      <c r="BB48" s="283"/>
      <c r="BC48" s="285"/>
      <c r="BD48" s="283"/>
      <c r="BE48" s="283"/>
      <c r="BF48" s="285"/>
      <c r="BG48" s="283"/>
      <c r="BH48" s="283"/>
      <c r="BI48" s="285"/>
      <c r="BJ48" s="283"/>
      <c r="BK48" s="283"/>
      <c r="BL48" s="285"/>
      <c r="BM48" s="283"/>
      <c r="BN48" s="283"/>
      <c r="BO48" s="285"/>
      <c r="BP48" s="283"/>
      <c r="BQ48" s="283"/>
      <c r="BR48" s="285"/>
      <c r="BS48" s="283"/>
      <c r="BT48" s="283"/>
      <c r="BU48" s="285"/>
      <c r="BV48" s="283"/>
      <c r="BW48" s="283"/>
      <c r="BX48" s="285"/>
      <c r="BY48" s="283"/>
      <c r="BZ48" s="283"/>
      <c r="CA48" s="285"/>
      <c r="CB48" s="283"/>
      <c r="CC48" s="283"/>
      <c r="CD48" s="285"/>
      <c r="CE48" s="283"/>
      <c r="CF48" s="283"/>
      <c r="CG48" s="285"/>
      <c r="CH48" s="231"/>
      <c r="CI48" s="287"/>
    </row>
    <row r="49" spans="1:86" x14ac:dyDescent="0.25"/>
    <row r="50" spans="1:86" hidden="1" x14ac:dyDescent="0.25">
      <c r="F50" s="289"/>
      <c r="I50" s="289"/>
      <c r="L50" s="289"/>
      <c r="O50" s="289"/>
      <c r="R50" s="289"/>
      <c r="U50" s="289"/>
      <c r="X50" s="289"/>
      <c r="AA50" s="289"/>
      <c r="AD50" s="289"/>
      <c r="AG50" s="289"/>
      <c r="AJ50" s="289"/>
      <c r="AM50" s="289"/>
      <c r="AP50" s="289"/>
      <c r="AS50" s="289"/>
    </row>
    <row r="51" spans="1:86" hidden="1" x14ac:dyDescent="0.25">
      <c r="E51" s="290"/>
      <c r="F51" s="290"/>
      <c r="G51" s="290"/>
      <c r="H51" s="290"/>
      <c r="I51" s="290"/>
      <c r="J51" s="290"/>
      <c r="K51" s="290"/>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0"/>
      <c r="AM51" s="290"/>
      <c r="AN51" s="290"/>
      <c r="AO51" s="291"/>
      <c r="AP51" s="291"/>
      <c r="AQ51" s="291"/>
      <c r="AR51" s="290"/>
      <c r="AS51" s="290"/>
      <c r="AT51" s="290"/>
      <c r="AU51" s="291"/>
      <c r="AV51" s="291"/>
    </row>
    <row r="52" spans="1:86" s="292" customFormat="1" hidden="1" x14ac:dyDescent="0.25">
      <c r="A52" s="221">
        <f>SUM(E42,H42,K42,N42,Q42,T42,W42,Z42,AC42,AF42,AI42,AL42,AO42,AR42,AU42,AX42,BA42,BD42,BG42,BJ42,BM42,BP42,BS42,BV42,BY42,CB42,CE42)</f>
        <v>0</v>
      </c>
      <c r="B52" s="222"/>
      <c r="C52" s="223" t="e">
        <f>SUM(F42,I42,L42,O42,R42,U42,X42,AA42,AD42,AG42,AJ42,AM42,AP42,AS42,AV42,AY42,BB42,BE42,BH42,BK42,BN42,BQ42,BT42,BW42,BZ42,CC42,CF42,#REF!,#REF!,#REF!)</f>
        <v>#REF!</v>
      </c>
      <c r="D52" s="224"/>
      <c r="F52" s="293"/>
      <c r="I52" s="293"/>
      <c r="L52" s="293"/>
      <c r="O52" s="293"/>
      <c r="R52" s="293"/>
      <c r="U52" s="293"/>
      <c r="X52" s="293"/>
      <c r="AA52" s="293"/>
      <c r="AD52" s="293"/>
      <c r="AG52" s="293"/>
      <c r="AJ52" s="293"/>
      <c r="AM52" s="293"/>
      <c r="AP52" s="293"/>
      <c r="AS52" s="293"/>
      <c r="AV52" s="293"/>
      <c r="AY52" s="293"/>
      <c r="BB52" s="293"/>
      <c r="BE52" s="293"/>
      <c r="CH52" s="233"/>
    </row>
    <row r="53" spans="1:86" s="292" customFormat="1" hidden="1" x14ac:dyDescent="0.25">
      <c r="A53" s="221"/>
      <c r="B53" s="222"/>
      <c r="C53" s="223" t="e">
        <f>SUM(#REF!,#REF!,#REF!,#REF!,#REF!,#REF!,#REF!,#REF!,#REF!,#REF!,#REF!,#REF!,#REF!,#REF!,#REF!,#REF!,#REF!,#REF!)</f>
        <v>#REF!</v>
      </c>
      <c r="D53" s="225"/>
      <c r="E53" s="294"/>
      <c r="F53" s="294"/>
      <c r="I53" s="294"/>
      <c r="L53" s="294"/>
      <c r="O53" s="294"/>
      <c r="R53" s="294"/>
      <c r="U53" s="294"/>
      <c r="X53" s="294"/>
      <c r="AA53" s="294"/>
      <c r="AD53" s="294"/>
      <c r="AG53" s="294"/>
      <c r="AI53" s="294"/>
      <c r="AJ53" s="294"/>
      <c r="AM53" s="294"/>
      <c r="AP53" s="294"/>
      <c r="AS53" s="294"/>
      <c r="AV53" s="294"/>
      <c r="AY53" s="294"/>
      <c r="BB53" s="294"/>
      <c r="BE53" s="294"/>
      <c r="BJ53" s="294"/>
      <c r="CH53" s="233"/>
    </row>
    <row r="54" spans="1:86" s="292" customFormat="1" hidden="1" x14ac:dyDescent="0.25">
      <c r="A54" s="221">
        <f>SUM(A52+A53)</f>
        <v>0</v>
      </c>
      <c r="B54" s="222"/>
      <c r="C54" s="221" t="e">
        <f>SUM(C52,C53)</f>
        <v>#REF!</v>
      </c>
      <c r="D54" s="224"/>
      <c r="CH54" s="233"/>
    </row>
    <row r="55" spans="1:86" hidden="1" x14ac:dyDescent="0.25">
      <c r="C55" s="276"/>
    </row>
  </sheetData>
  <mergeCells count="97">
    <mergeCell ref="A1:G1"/>
    <mergeCell ref="A3:B3"/>
    <mergeCell ref="A4:B4"/>
    <mergeCell ref="AU11:AW11"/>
    <mergeCell ref="E11:G11"/>
    <mergeCell ref="H11:J11"/>
    <mergeCell ref="K11:M11"/>
    <mergeCell ref="N11:P11"/>
    <mergeCell ref="Q11:S11"/>
    <mergeCell ref="T11:V11"/>
    <mergeCell ref="W11:Y11"/>
    <mergeCell ref="Z11:AB11"/>
    <mergeCell ref="AC11:AE11"/>
    <mergeCell ref="AF11:AH11"/>
    <mergeCell ref="AI11:AK11"/>
    <mergeCell ref="AL11:AN11"/>
    <mergeCell ref="AO11:AQ11"/>
    <mergeCell ref="AR11:AT11"/>
    <mergeCell ref="CE11:CG11"/>
    <mergeCell ref="AX11:AZ11"/>
    <mergeCell ref="BA11:BC11"/>
    <mergeCell ref="BD11:BF11"/>
    <mergeCell ref="BG11:BI11"/>
    <mergeCell ref="BJ11:BL11"/>
    <mergeCell ref="BM11:BO11"/>
    <mergeCell ref="BP11:BR11"/>
    <mergeCell ref="BS11:BU11"/>
    <mergeCell ref="BV11:BX11"/>
    <mergeCell ref="BY11:CA11"/>
    <mergeCell ref="CB11:CD11"/>
    <mergeCell ref="AI12:AK12"/>
    <mergeCell ref="E12:G12"/>
    <mergeCell ref="H12:J12"/>
    <mergeCell ref="K12:M12"/>
    <mergeCell ref="N12:P12"/>
    <mergeCell ref="Q12:S12"/>
    <mergeCell ref="T12:V12"/>
    <mergeCell ref="W12:Y12"/>
    <mergeCell ref="Z12:AB12"/>
    <mergeCell ref="AC12:AE12"/>
    <mergeCell ref="AF12:AH12"/>
    <mergeCell ref="BA13:BB13"/>
    <mergeCell ref="BD13:BE13"/>
    <mergeCell ref="C13:D13"/>
    <mergeCell ref="E13:F13"/>
    <mergeCell ref="H13:I13"/>
    <mergeCell ref="K13:L13"/>
    <mergeCell ref="N13:O13"/>
    <mergeCell ref="Q13:R13"/>
    <mergeCell ref="T13:U13"/>
    <mergeCell ref="W13:X13"/>
    <mergeCell ref="Z13:AA13"/>
    <mergeCell ref="AC13:AD13"/>
    <mergeCell ref="BY13:BZ13"/>
    <mergeCell ref="CB13:CC13"/>
    <mergeCell ref="CE13:CF13"/>
    <mergeCell ref="AF13:AG13"/>
    <mergeCell ref="AI13:AJ13"/>
    <mergeCell ref="AL13:AM13"/>
    <mergeCell ref="BG13:BH13"/>
    <mergeCell ref="BJ13:BK13"/>
    <mergeCell ref="BM13:BN13"/>
    <mergeCell ref="BP13:BQ13"/>
    <mergeCell ref="BS13:BT13"/>
    <mergeCell ref="BV13:BW13"/>
    <mergeCell ref="AO13:AP13"/>
    <mergeCell ref="AR13:AS13"/>
    <mergeCell ref="AU13:AV13"/>
    <mergeCell ref="AX13:AY13"/>
    <mergeCell ref="BD12:BF12"/>
    <mergeCell ref="AL12:AN12"/>
    <mergeCell ref="AO12:AQ12"/>
    <mergeCell ref="AR12:AT12"/>
    <mergeCell ref="AU12:AW12"/>
    <mergeCell ref="AX12:AZ12"/>
    <mergeCell ref="BA12:BC12"/>
    <mergeCell ref="BM12:BO12"/>
    <mergeCell ref="BP12:BR12"/>
    <mergeCell ref="BS12:BU12"/>
    <mergeCell ref="BV12:BX12"/>
    <mergeCell ref="BY12:CA12"/>
    <mergeCell ref="CH43:CH45"/>
    <mergeCell ref="CI43:CI45"/>
    <mergeCell ref="A6:B6"/>
    <mergeCell ref="A7:B7"/>
    <mergeCell ref="A8:B8"/>
    <mergeCell ref="C6:D6"/>
    <mergeCell ref="C7:D7"/>
    <mergeCell ref="C8:D8"/>
    <mergeCell ref="A9:B9"/>
    <mergeCell ref="C9:D9"/>
    <mergeCell ref="CH12:CI13"/>
    <mergeCell ref="CB12:CD12"/>
    <mergeCell ref="CE12:CG12"/>
    <mergeCell ref="C12:D12"/>
    <mergeCell ref="BG12:BI12"/>
    <mergeCell ref="BJ12:BL12"/>
  </mergeCells>
  <pageMargins left="0.511811024" right="0.511811024" top="0.78740157499999996" bottom="0.78740157499999996" header="0.31496062000000002" footer="0.31496062000000002"/>
  <pageSetup paperSize="9" scale="63" fitToWidth="0" orientation="landscape" r:id="rId1"/>
  <legacyDrawing r:id="rId2"/>
  <extLst>
    <ext xmlns:x14="http://schemas.microsoft.com/office/spreadsheetml/2009/9/main" uri="{CCE6A557-97BC-4b89-ADB6-D9C93CAAB3DF}">
      <x14:dataValidations xmlns:xm="http://schemas.microsoft.com/office/excel/2006/main" disablePrompts="1" count="1">
        <x14:dataValidation type="decimal" operator="lessThanOrEqual" allowBlank="1" showInputMessage="1" showErrorMessage="1" errorTitle="VALOR INCORRETO" error="Infome percentual menor ou igual a 100%." promptTitle="OBRA A SER EXECUTADA" prompt="Informe o percentual de obra a ser executado no período." xr:uid="{00000000-0002-0000-0800-000000000000}">
          <x14:formula1>
            <xm:f>1</xm:f>
          </x14:formula1>
          <x14:formula2>
            <xm:f>0</xm:f>
          </x14:formula2>
          <xm:sqref>WSS983061:WSS983062 FU19 PQ19 ZM19 AJI19 ATE19 BDA19 BMW19 BWS19 CGO19 CQK19 DAG19 DKC19 DTY19 EDU19 ENQ19 EXM19 FHI19 FRE19 GBA19 GKW19 GUS19 HEO19 HOK19 HYG19 IIC19 IRY19 JBU19 JLQ19 JVM19 KFI19 KPE19 KZA19 LIW19 LSS19 MCO19 MMK19 MWG19 NGC19 NPY19 NZU19 OJQ19 OTM19 PDI19 PNE19 PXA19 QGW19 QQS19 RAO19 RKK19 RUG19 SEC19 SNY19 SXU19 THQ19 TRM19 UBI19 ULE19 UVA19 VEW19 VOS19 VYO19 WIK19 WSG19 I65555 FU65555 PQ65555 ZM65555 AJI65555 ATE65555 BDA65555 BMW65555 BWS65555 CGO65555 CQK65555 DAG65555 DKC65555 DTY65555 EDU65555 ENQ65555 EXM65555 FHI65555 FRE65555 GBA65555 GKW65555 GUS65555 HEO65555 HOK65555 HYG65555 IIC65555 IRY65555 JBU65555 JLQ65555 JVM65555 KFI65555 KPE65555 KZA65555 LIW65555 LSS65555 MCO65555 MMK65555 MWG65555 NGC65555 NPY65555 NZU65555 OJQ65555 OTM65555 PDI65555 PNE65555 PXA65555 QGW65555 QQS65555 RAO65555 RKK65555 RUG65555 SEC65555 SNY65555 SXU65555 THQ65555 TRM65555 UBI65555 ULE65555 UVA65555 VEW65555 VOS65555 VYO65555 WIK65555 WSG65555 I131091 FU131091 PQ131091 ZM131091 AJI131091 ATE131091 BDA131091 BMW131091 BWS131091 CGO131091 CQK131091 DAG131091 DKC131091 DTY131091 EDU131091 ENQ131091 EXM131091 FHI131091 FRE131091 GBA131091 GKW131091 GUS131091 HEO131091 HOK131091 HYG131091 IIC131091 IRY131091 JBU131091 JLQ131091 JVM131091 KFI131091 KPE131091 KZA131091 LIW131091 LSS131091 MCO131091 MMK131091 MWG131091 NGC131091 NPY131091 NZU131091 OJQ131091 OTM131091 PDI131091 PNE131091 PXA131091 QGW131091 QQS131091 RAO131091 RKK131091 RUG131091 SEC131091 SNY131091 SXU131091 THQ131091 TRM131091 UBI131091 ULE131091 UVA131091 VEW131091 VOS131091 VYO131091 WIK131091 WSG131091 I196627 FU196627 PQ196627 ZM196627 AJI196627 ATE196627 BDA196627 BMW196627 BWS196627 CGO196627 CQK196627 DAG196627 DKC196627 DTY196627 EDU196627 ENQ196627 EXM196627 FHI196627 FRE196627 GBA196627 GKW196627 GUS196627 HEO196627 HOK196627 HYG196627 IIC196627 IRY196627 JBU196627 JLQ196627 JVM196627 KFI196627 KPE196627 KZA196627 LIW196627 LSS196627 MCO196627 MMK196627 MWG196627 NGC196627 NPY196627 NZU196627 OJQ196627 OTM196627 PDI196627 PNE196627 PXA196627 QGW196627 QQS196627 RAO196627 RKK196627 RUG196627 SEC196627 SNY196627 SXU196627 THQ196627 TRM196627 UBI196627 ULE196627 UVA196627 VEW196627 VOS196627 VYO196627 WIK196627 WSG196627 I262163 FU262163 PQ262163 ZM262163 AJI262163 ATE262163 BDA262163 BMW262163 BWS262163 CGO262163 CQK262163 DAG262163 DKC262163 DTY262163 EDU262163 ENQ262163 EXM262163 FHI262163 FRE262163 GBA262163 GKW262163 GUS262163 HEO262163 HOK262163 HYG262163 IIC262163 IRY262163 JBU262163 JLQ262163 JVM262163 KFI262163 KPE262163 KZA262163 LIW262163 LSS262163 MCO262163 MMK262163 MWG262163 NGC262163 NPY262163 NZU262163 OJQ262163 OTM262163 PDI262163 PNE262163 PXA262163 QGW262163 QQS262163 RAO262163 RKK262163 RUG262163 SEC262163 SNY262163 SXU262163 THQ262163 TRM262163 UBI262163 ULE262163 UVA262163 VEW262163 VOS262163 VYO262163 WIK262163 WSG262163 I327699 FU327699 PQ327699 ZM327699 AJI327699 ATE327699 BDA327699 BMW327699 BWS327699 CGO327699 CQK327699 DAG327699 DKC327699 DTY327699 EDU327699 ENQ327699 EXM327699 FHI327699 FRE327699 GBA327699 GKW327699 GUS327699 HEO327699 HOK327699 HYG327699 IIC327699 IRY327699 JBU327699 JLQ327699 JVM327699 KFI327699 KPE327699 KZA327699 LIW327699 LSS327699 MCO327699 MMK327699 MWG327699 NGC327699 NPY327699 NZU327699 OJQ327699 OTM327699 PDI327699 PNE327699 PXA327699 QGW327699 QQS327699 RAO327699 RKK327699 RUG327699 SEC327699 SNY327699 SXU327699 THQ327699 TRM327699 UBI327699 ULE327699 UVA327699 VEW327699 VOS327699 VYO327699 WIK327699 WSG327699 I393235 FU393235 PQ393235 ZM393235 AJI393235 ATE393235 BDA393235 BMW393235 BWS393235 CGO393235 CQK393235 DAG393235 DKC393235 DTY393235 EDU393235 ENQ393235 EXM393235 FHI393235 FRE393235 GBA393235 GKW393235 GUS393235 HEO393235 HOK393235 HYG393235 IIC393235 IRY393235 JBU393235 JLQ393235 JVM393235 KFI393235 KPE393235 KZA393235 LIW393235 LSS393235 MCO393235 MMK393235 MWG393235 NGC393235 NPY393235 NZU393235 OJQ393235 OTM393235 PDI393235 PNE393235 PXA393235 QGW393235 QQS393235 RAO393235 RKK393235 RUG393235 SEC393235 SNY393235 SXU393235 THQ393235 TRM393235 UBI393235 ULE393235 UVA393235 VEW393235 VOS393235 VYO393235 WIK393235 WSG393235 I458771 FU458771 PQ458771 ZM458771 AJI458771 ATE458771 BDA458771 BMW458771 BWS458771 CGO458771 CQK458771 DAG458771 DKC458771 DTY458771 EDU458771 ENQ458771 EXM458771 FHI458771 FRE458771 GBA458771 GKW458771 GUS458771 HEO458771 HOK458771 HYG458771 IIC458771 IRY458771 JBU458771 JLQ458771 JVM458771 KFI458771 KPE458771 KZA458771 LIW458771 LSS458771 MCO458771 MMK458771 MWG458771 NGC458771 NPY458771 NZU458771 OJQ458771 OTM458771 PDI458771 PNE458771 PXA458771 QGW458771 QQS458771 RAO458771 RKK458771 RUG458771 SEC458771 SNY458771 SXU458771 THQ458771 TRM458771 UBI458771 ULE458771 UVA458771 VEW458771 VOS458771 VYO458771 WIK458771 WSG458771 I524307 FU524307 PQ524307 ZM524307 AJI524307 ATE524307 BDA524307 BMW524307 BWS524307 CGO524307 CQK524307 DAG524307 DKC524307 DTY524307 EDU524307 ENQ524307 EXM524307 FHI524307 FRE524307 GBA524307 GKW524307 GUS524307 HEO524307 HOK524307 HYG524307 IIC524307 IRY524307 JBU524307 JLQ524307 JVM524307 KFI524307 KPE524307 KZA524307 LIW524307 LSS524307 MCO524307 MMK524307 MWG524307 NGC524307 NPY524307 NZU524307 OJQ524307 OTM524307 PDI524307 PNE524307 PXA524307 QGW524307 QQS524307 RAO524307 RKK524307 RUG524307 SEC524307 SNY524307 SXU524307 THQ524307 TRM524307 UBI524307 ULE524307 UVA524307 VEW524307 VOS524307 VYO524307 WIK524307 WSG524307 I589843 FU589843 PQ589843 ZM589843 AJI589843 ATE589843 BDA589843 BMW589843 BWS589843 CGO589843 CQK589843 DAG589843 DKC589843 DTY589843 EDU589843 ENQ589843 EXM589843 FHI589843 FRE589843 GBA589843 GKW589843 GUS589843 HEO589843 HOK589843 HYG589843 IIC589843 IRY589843 JBU589843 JLQ589843 JVM589843 KFI589843 KPE589843 KZA589843 LIW589843 LSS589843 MCO589843 MMK589843 MWG589843 NGC589843 NPY589843 NZU589843 OJQ589843 OTM589843 PDI589843 PNE589843 PXA589843 QGW589843 QQS589843 RAO589843 RKK589843 RUG589843 SEC589843 SNY589843 SXU589843 THQ589843 TRM589843 UBI589843 ULE589843 UVA589843 VEW589843 VOS589843 VYO589843 WIK589843 WSG589843 I655379 FU655379 PQ655379 ZM655379 AJI655379 ATE655379 BDA655379 BMW655379 BWS655379 CGO655379 CQK655379 DAG655379 DKC655379 DTY655379 EDU655379 ENQ655379 EXM655379 FHI655379 FRE655379 GBA655379 GKW655379 GUS655379 HEO655379 HOK655379 HYG655379 IIC655379 IRY655379 JBU655379 JLQ655379 JVM655379 KFI655379 KPE655379 KZA655379 LIW655379 LSS655379 MCO655379 MMK655379 MWG655379 NGC655379 NPY655379 NZU655379 OJQ655379 OTM655379 PDI655379 PNE655379 PXA655379 QGW655379 QQS655379 RAO655379 RKK655379 RUG655379 SEC655379 SNY655379 SXU655379 THQ655379 TRM655379 UBI655379 ULE655379 UVA655379 VEW655379 VOS655379 VYO655379 WIK655379 WSG655379 I720915 FU720915 PQ720915 ZM720915 AJI720915 ATE720915 BDA720915 BMW720915 BWS720915 CGO720915 CQK720915 DAG720915 DKC720915 DTY720915 EDU720915 ENQ720915 EXM720915 FHI720915 FRE720915 GBA720915 GKW720915 GUS720915 HEO720915 HOK720915 HYG720915 IIC720915 IRY720915 JBU720915 JLQ720915 JVM720915 KFI720915 KPE720915 KZA720915 LIW720915 LSS720915 MCO720915 MMK720915 MWG720915 NGC720915 NPY720915 NZU720915 OJQ720915 OTM720915 PDI720915 PNE720915 PXA720915 QGW720915 QQS720915 RAO720915 RKK720915 RUG720915 SEC720915 SNY720915 SXU720915 THQ720915 TRM720915 UBI720915 ULE720915 UVA720915 VEW720915 VOS720915 VYO720915 WIK720915 WSG720915 I786451 FU786451 PQ786451 ZM786451 AJI786451 ATE786451 BDA786451 BMW786451 BWS786451 CGO786451 CQK786451 DAG786451 DKC786451 DTY786451 EDU786451 ENQ786451 EXM786451 FHI786451 FRE786451 GBA786451 GKW786451 GUS786451 HEO786451 HOK786451 HYG786451 IIC786451 IRY786451 JBU786451 JLQ786451 JVM786451 KFI786451 KPE786451 KZA786451 LIW786451 LSS786451 MCO786451 MMK786451 MWG786451 NGC786451 NPY786451 NZU786451 OJQ786451 OTM786451 PDI786451 PNE786451 PXA786451 QGW786451 QQS786451 RAO786451 RKK786451 RUG786451 SEC786451 SNY786451 SXU786451 THQ786451 TRM786451 UBI786451 ULE786451 UVA786451 VEW786451 VOS786451 VYO786451 WIK786451 WSG786451 I851987 FU851987 PQ851987 ZM851987 AJI851987 ATE851987 BDA851987 BMW851987 BWS851987 CGO851987 CQK851987 DAG851987 DKC851987 DTY851987 EDU851987 ENQ851987 EXM851987 FHI851987 FRE851987 GBA851987 GKW851987 GUS851987 HEO851987 HOK851987 HYG851987 IIC851987 IRY851987 JBU851987 JLQ851987 JVM851987 KFI851987 KPE851987 KZA851987 LIW851987 LSS851987 MCO851987 MMK851987 MWG851987 NGC851987 NPY851987 NZU851987 OJQ851987 OTM851987 PDI851987 PNE851987 PXA851987 QGW851987 QQS851987 RAO851987 RKK851987 RUG851987 SEC851987 SNY851987 SXU851987 THQ851987 TRM851987 UBI851987 ULE851987 UVA851987 VEW851987 VOS851987 VYO851987 WIK851987 WSG851987 I917523 FU917523 PQ917523 ZM917523 AJI917523 ATE917523 BDA917523 BMW917523 BWS917523 CGO917523 CQK917523 DAG917523 DKC917523 DTY917523 EDU917523 ENQ917523 EXM917523 FHI917523 FRE917523 GBA917523 GKW917523 GUS917523 HEO917523 HOK917523 HYG917523 IIC917523 IRY917523 JBU917523 JLQ917523 JVM917523 KFI917523 KPE917523 KZA917523 LIW917523 LSS917523 MCO917523 MMK917523 MWG917523 NGC917523 NPY917523 NZU917523 OJQ917523 OTM917523 PDI917523 PNE917523 PXA917523 QGW917523 QQS917523 RAO917523 RKK917523 RUG917523 SEC917523 SNY917523 SXU917523 THQ917523 TRM917523 UBI917523 ULE917523 UVA917523 VEW917523 VOS917523 VYO917523 WIK917523 WSG917523 I983059 FU983059 PQ983059 ZM983059 AJI983059 ATE983059 BDA983059 BMW983059 BWS983059 CGO983059 CQK983059 DAG983059 DKC983059 DTY983059 EDU983059 ENQ983059 EXM983059 FHI983059 FRE983059 GBA983059 GKW983059 GUS983059 HEO983059 HOK983059 HYG983059 IIC983059 IRY983059 JBU983059 JLQ983059 JVM983059 KFI983059 KPE983059 KZA983059 LIW983059 LSS983059 MCO983059 MMK983059 MWG983059 NGC983059 NPY983059 NZU983059 OJQ983059 OTM983059 PDI983059 PNE983059 PXA983059 QGW983059 QQS983059 RAO983059 RKK983059 RUG983059 SEC983059 SNY983059 SXU983059 THQ983059 TRM983059 UBI983059 ULE983059 UVA983059 VEW983059 VOS983059 VYO983059 WIK983059 WSG983059 TRY983061:TRY983062 GG15 QC15 ZY15 AJU15 ATQ15 BDM15 BNI15 BXE15 CHA15 CQW15 DAS15 DKO15 DUK15 EEG15 EOC15 EXY15 FHU15 FRQ15 GBM15 GLI15 GVE15 HFA15 HOW15 HYS15 IIO15 ISK15 JCG15 JMC15 JVY15 KFU15 KPQ15 KZM15 LJI15 LTE15 MDA15 MMW15 MWS15 NGO15 NQK15 OAG15 OKC15 OTY15 PDU15 PNQ15 PXM15 QHI15 QRE15 RBA15 RKW15 RUS15 SEO15 SOK15 SYG15 TIC15 TRY15 UBU15 ULQ15 UVM15 VFI15 VPE15 VZA15 WIW15 WSS15 U65551 GG65551 QC65551 ZY65551 AJU65551 ATQ65551 BDM65551 BNI65551 BXE65551 CHA65551 CQW65551 DAS65551 DKO65551 DUK65551 EEG65551 EOC65551 EXY65551 FHU65551 FRQ65551 GBM65551 GLI65551 GVE65551 HFA65551 HOW65551 HYS65551 IIO65551 ISK65551 JCG65551 JMC65551 JVY65551 KFU65551 KPQ65551 KZM65551 LJI65551 LTE65551 MDA65551 MMW65551 MWS65551 NGO65551 NQK65551 OAG65551 OKC65551 OTY65551 PDU65551 PNQ65551 PXM65551 QHI65551 QRE65551 RBA65551 RKW65551 RUS65551 SEO65551 SOK65551 SYG65551 TIC65551 TRY65551 UBU65551 ULQ65551 UVM65551 VFI65551 VPE65551 VZA65551 WIW65551 WSS65551 U131087 GG131087 QC131087 ZY131087 AJU131087 ATQ131087 BDM131087 BNI131087 BXE131087 CHA131087 CQW131087 DAS131087 DKO131087 DUK131087 EEG131087 EOC131087 EXY131087 FHU131087 FRQ131087 GBM131087 GLI131087 GVE131087 HFA131087 HOW131087 HYS131087 IIO131087 ISK131087 JCG131087 JMC131087 JVY131087 KFU131087 KPQ131087 KZM131087 LJI131087 LTE131087 MDA131087 MMW131087 MWS131087 NGO131087 NQK131087 OAG131087 OKC131087 OTY131087 PDU131087 PNQ131087 PXM131087 QHI131087 QRE131087 RBA131087 RKW131087 RUS131087 SEO131087 SOK131087 SYG131087 TIC131087 TRY131087 UBU131087 ULQ131087 UVM131087 VFI131087 VPE131087 VZA131087 WIW131087 WSS131087 U196623 GG196623 QC196623 ZY196623 AJU196623 ATQ196623 BDM196623 BNI196623 BXE196623 CHA196623 CQW196623 DAS196623 DKO196623 DUK196623 EEG196623 EOC196623 EXY196623 FHU196623 FRQ196623 GBM196623 GLI196623 GVE196623 HFA196623 HOW196623 HYS196623 IIO196623 ISK196623 JCG196623 JMC196623 JVY196623 KFU196623 KPQ196623 KZM196623 LJI196623 LTE196623 MDA196623 MMW196623 MWS196623 NGO196623 NQK196623 OAG196623 OKC196623 OTY196623 PDU196623 PNQ196623 PXM196623 QHI196623 QRE196623 RBA196623 RKW196623 RUS196623 SEO196623 SOK196623 SYG196623 TIC196623 TRY196623 UBU196623 ULQ196623 UVM196623 VFI196623 VPE196623 VZA196623 WIW196623 WSS196623 U262159 GG262159 QC262159 ZY262159 AJU262159 ATQ262159 BDM262159 BNI262159 BXE262159 CHA262159 CQW262159 DAS262159 DKO262159 DUK262159 EEG262159 EOC262159 EXY262159 FHU262159 FRQ262159 GBM262159 GLI262159 GVE262159 HFA262159 HOW262159 HYS262159 IIO262159 ISK262159 JCG262159 JMC262159 JVY262159 KFU262159 KPQ262159 KZM262159 LJI262159 LTE262159 MDA262159 MMW262159 MWS262159 NGO262159 NQK262159 OAG262159 OKC262159 OTY262159 PDU262159 PNQ262159 PXM262159 QHI262159 QRE262159 RBA262159 RKW262159 RUS262159 SEO262159 SOK262159 SYG262159 TIC262159 TRY262159 UBU262159 ULQ262159 UVM262159 VFI262159 VPE262159 VZA262159 WIW262159 WSS262159 U327695 GG327695 QC327695 ZY327695 AJU327695 ATQ327695 BDM327695 BNI327695 BXE327695 CHA327695 CQW327695 DAS327695 DKO327695 DUK327695 EEG327695 EOC327695 EXY327695 FHU327695 FRQ327695 GBM327695 GLI327695 GVE327695 HFA327695 HOW327695 HYS327695 IIO327695 ISK327695 JCG327695 JMC327695 JVY327695 KFU327695 KPQ327695 KZM327695 LJI327695 LTE327695 MDA327695 MMW327695 MWS327695 NGO327695 NQK327695 OAG327695 OKC327695 OTY327695 PDU327695 PNQ327695 PXM327695 QHI327695 QRE327695 RBA327695 RKW327695 RUS327695 SEO327695 SOK327695 SYG327695 TIC327695 TRY327695 UBU327695 ULQ327695 UVM327695 VFI327695 VPE327695 VZA327695 WIW327695 WSS327695 U393231 GG393231 QC393231 ZY393231 AJU393231 ATQ393231 BDM393231 BNI393231 BXE393231 CHA393231 CQW393231 DAS393231 DKO393231 DUK393231 EEG393231 EOC393231 EXY393231 FHU393231 FRQ393231 GBM393231 GLI393231 GVE393231 HFA393231 HOW393231 HYS393231 IIO393231 ISK393231 JCG393231 JMC393231 JVY393231 KFU393231 KPQ393231 KZM393231 LJI393231 LTE393231 MDA393231 MMW393231 MWS393231 NGO393231 NQK393231 OAG393231 OKC393231 OTY393231 PDU393231 PNQ393231 PXM393231 QHI393231 QRE393231 RBA393231 RKW393231 RUS393231 SEO393231 SOK393231 SYG393231 TIC393231 TRY393231 UBU393231 ULQ393231 UVM393231 VFI393231 VPE393231 VZA393231 WIW393231 WSS393231 U458767 GG458767 QC458767 ZY458767 AJU458767 ATQ458767 BDM458767 BNI458767 BXE458767 CHA458767 CQW458767 DAS458767 DKO458767 DUK458767 EEG458767 EOC458767 EXY458767 FHU458767 FRQ458767 GBM458767 GLI458767 GVE458767 HFA458767 HOW458767 HYS458767 IIO458767 ISK458767 JCG458767 JMC458767 JVY458767 KFU458767 KPQ458767 KZM458767 LJI458767 LTE458767 MDA458767 MMW458767 MWS458767 NGO458767 NQK458767 OAG458767 OKC458767 OTY458767 PDU458767 PNQ458767 PXM458767 QHI458767 QRE458767 RBA458767 RKW458767 RUS458767 SEO458767 SOK458767 SYG458767 TIC458767 TRY458767 UBU458767 ULQ458767 UVM458767 VFI458767 VPE458767 VZA458767 WIW458767 WSS458767 U524303 GG524303 QC524303 ZY524303 AJU524303 ATQ524303 BDM524303 BNI524303 BXE524303 CHA524303 CQW524303 DAS524303 DKO524303 DUK524303 EEG524303 EOC524303 EXY524303 FHU524303 FRQ524303 GBM524303 GLI524303 GVE524303 HFA524303 HOW524303 HYS524303 IIO524303 ISK524303 JCG524303 JMC524303 JVY524303 KFU524303 KPQ524303 KZM524303 LJI524303 LTE524303 MDA524303 MMW524303 MWS524303 NGO524303 NQK524303 OAG524303 OKC524303 OTY524303 PDU524303 PNQ524303 PXM524303 QHI524303 QRE524303 RBA524303 RKW524303 RUS524303 SEO524303 SOK524303 SYG524303 TIC524303 TRY524303 UBU524303 ULQ524303 UVM524303 VFI524303 VPE524303 VZA524303 WIW524303 WSS524303 U589839 GG589839 QC589839 ZY589839 AJU589839 ATQ589839 BDM589839 BNI589839 BXE589839 CHA589839 CQW589839 DAS589839 DKO589839 DUK589839 EEG589839 EOC589839 EXY589839 FHU589839 FRQ589839 GBM589839 GLI589839 GVE589839 HFA589839 HOW589839 HYS589839 IIO589839 ISK589839 JCG589839 JMC589839 JVY589839 KFU589839 KPQ589839 KZM589839 LJI589839 LTE589839 MDA589839 MMW589839 MWS589839 NGO589839 NQK589839 OAG589839 OKC589839 OTY589839 PDU589839 PNQ589839 PXM589839 QHI589839 QRE589839 RBA589839 RKW589839 RUS589839 SEO589839 SOK589839 SYG589839 TIC589839 TRY589839 UBU589839 ULQ589839 UVM589839 VFI589839 VPE589839 VZA589839 WIW589839 WSS589839 U655375 GG655375 QC655375 ZY655375 AJU655375 ATQ655375 BDM655375 BNI655375 BXE655375 CHA655375 CQW655375 DAS655375 DKO655375 DUK655375 EEG655375 EOC655375 EXY655375 FHU655375 FRQ655375 GBM655375 GLI655375 GVE655375 HFA655375 HOW655375 HYS655375 IIO655375 ISK655375 JCG655375 JMC655375 JVY655375 KFU655375 KPQ655375 KZM655375 LJI655375 LTE655375 MDA655375 MMW655375 MWS655375 NGO655375 NQK655375 OAG655375 OKC655375 OTY655375 PDU655375 PNQ655375 PXM655375 QHI655375 QRE655375 RBA655375 RKW655375 RUS655375 SEO655375 SOK655375 SYG655375 TIC655375 TRY655375 UBU655375 ULQ655375 UVM655375 VFI655375 VPE655375 VZA655375 WIW655375 WSS655375 U720911 GG720911 QC720911 ZY720911 AJU720911 ATQ720911 BDM720911 BNI720911 BXE720911 CHA720911 CQW720911 DAS720911 DKO720911 DUK720911 EEG720911 EOC720911 EXY720911 FHU720911 FRQ720911 GBM720911 GLI720911 GVE720911 HFA720911 HOW720911 HYS720911 IIO720911 ISK720911 JCG720911 JMC720911 JVY720911 KFU720911 KPQ720911 KZM720911 LJI720911 LTE720911 MDA720911 MMW720911 MWS720911 NGO720911 NQK720911 OAG720911 OKC720911 OTY720911 PDU720911 PNQ720911 PXM720911 QHI720911 QRE720911 RBA720911 RKW720911 RUS720911 SEO720911 SOK720911 SYG720911 TIC720911 TRY720911 UBU720911 ULQ720911 UVM720911 VFI720911 VPE720911 VZA720911 WIW720911 WSS720911 U786447 GG786447 QC786447 ZY786447 AJU786447 ATQ786447 BDM786447 BNI786447 BXE786447 CHA786447 CQW786447 DAS786447 DKO786447 DUK786447 EEG786447 EOC786447 EXY786447 FHU786447 FRQ786447 GBM786447 GLI786447 GVE786447 HFA786447 HOW786447 HYS786447 IIO786447 ISK786447 JCG786447 JMC786447 JVY786447 KFU786447 KPQ786447 KZM786447 LJI786447 LTE786447 MDA786447 MMW786447 MWS786447 NGO786447 NQK786447 OAG786447 OKC786447 OTY786447 PDU786447 PNQ786447 PXM786447 QHI786447 QRE786447 RBA786447 RKW786447 RUS786447 SEO786447 SOK786447 SYG786447 TIC786447 TRY786447 UBU786447 ULQ786447 UVM786447 VFI786447 VPE786447 VZA786447 WIW786447 WSS786447 U851983 GG851983 QC851983 ZY851983 AJU851983 ATQ851983 BDM851983 BNI851983 BXE851983 CHA851983 CQW851983 DAS851983 DKO851983 DUK851983 EEG851983 EOC851983 EXY851983 FHU851983 FRQ851983 GBM851983 GLI851983 GVE851983 HFA851983 HOW851983 HYS851983 IIO851983 ISK851983 JCG851983 JMC851983 JVY851983 KFU851983 KPQ851983 KZM851983 LJI851983 LTE851983 MDA851983 MMW851983 MWS851983 NGO851983 NQK851983 OAG851983 OKC851983 OTY851983 PDU851983 PNQ851983 PXM851983 QHI851983 QRE851983 RBA851983 RKW851983 RUS851983 SEO851983 SOK851983 SYG851983 TIC851983 TRY851983 UBU851983 ULQ851983 UVM851983 VFI851983 VPE851983 VZA851983 WIW851983 WSS851983 U917519 GG917519 QC917519 ZY917519 AJU917519 ATQ917519 BDM917519 BNI917519 BXE917519 CHA917519 CQW917519 DAS917519 DKO917519 DUK917519 EEG917519 EOC917519 EXY917519 FHU917519 FRQ917519 GBM917519 GLI917519 GVE917519 HFA917519 HOW917519 HYS917519 IIO917519 ISK917519 JCG917519 JMC917519 JVY917519 KFU917519 KPQ917519 KZM917519 LJI917519 LTE917519 MDA917519 MMW917519 MWS917519 NGO917519 NQK917519 OAG917519 OKC917519 OTY917519 PDU917519 PNQ917519 PXM917519 QHI917519 QRE917519 RBA917519 RKW917519 RUS917519 SEO917519 SOK917519 SYG917519 TIC917519 TRY917519 UBU917519 ULQ917519 UVM917519 VFI917519 VPE917519 VZA917519 WIW917519 WSS917519 U983055 GG983055 QC983055 ZY983055 AJU983055 ATQ983055 BDM983055 BNI983055 BXE983055 CHA983055 CQW983055 DAS983055 DKO983055 DUK983055 EEG983055 EOC983055 EXY983055 FHU983055 FRQ983055 GBM983055 GLI983055 GVE983055 HFA983055 HOW983055 HYS983055 IIO983055 ISK983055 JCG983055 JMC983055 JVY983055 KFU983055 KPQ983055 KZM983055 LJI983055 LTE983055 MDA983055 MMW983055 MWS983055 NGO983055 NQK983055 OAG983055 OKC983055 OTY983055 PDU983055 PNQ983055 PXM983055 QHI983055 QRE983055 RBA983055 RKW983055 RUS983055 SEO983055 SOK983055 SYG983055 TIC983055 TRY983055 UBU983055 ULQ983055 UVM983055 VFI983055 VPE983055 VZA983055 WIW983055 WSS983055 VPE983061:VPE983062 GA19 PW19 ZS19 AJO19 ATK19 BDG19 BNC19 BWY19 CGU19 CQQ19 DAM19 DKI19 DUE19 EEA19 ENW19 EXS19 FHO19 FRK19 GBG19 GLC19 GUY19 HEU19 HOQ19 HYM19 III19 ISE19 JCA19 JLW19 JVS19 KFO19 KPK19 KZG19 LJC19 LSY19 MCU19 MMQ19 MWM19 NGI19 NQE19 OAA19 OJW19 OTS19 PDO19 PNK19 PXG19 QHC19 QQY19 RAU19 RKQ19 RUM19 SEI19 SOE19 SYA19 THW19 TRS19 UBO19 ULK19 UVG19 VFC19 VOY19 VYU19 WIQ19 WSM19 O65555 GA65555 PW65555 ZS65555 AJO65555 ATK65555 BDG65555 BNC65555 BWY65555 CGU65555 CQQ65555 DAM65555 DKI65555 DUE65555 EEA65555 ENW65555 EXS65555 FHO65555 FRK65555 GBG65555 GLC65555 GUY65555 HEU65555 HOQ65555 HYM65555 III65555 ISE65555 JCA65555 JLW65555 JVS65555 KFO65555 KPK65555 KZG65555 LJC65555 LSY65555 MCU65555 MMQ65555 MWM65555 NGI65555 NQE65555 OAA65555 OJW65555 OTS65555 PDO65555 PNK65555 PXG65555 QHC65555 QQY65555 RAU65555 RKQ65555 RUM65555 SEI65555 SOE65555 SYA65555 THW65555 TRS65555 UBO65555 ULK65555 UVG65555 VFC65555 VOY65555 VYU65555 WIQ65555 WSM65555 O131091 GA131091 PW131091 ZS131091 AJO131091 ATK131091 BDG131091 BNC131091 BWY131091 CGU131091 CQQ131091 DAM131091 DKI131091 DUE131091 EEA131091 ENW131091 EXS131091 FHO131091 FRK131091 GBG131091 GLC131091 GUY131091 HEU131091 HOQ131091 HYM131091 III131091 ISE131091 JCA131091 JLW131091 JVS131091 KFO131091 KPK131091 KZG131091 LJC131091 LSY131091 MCU131091 MMQ131091 MWM131091 NGI131091 NQE131091 OAA131091 OJW131091 OTS131091 PDO131091 PNK131091 PXG131091 QHC131091 QQY131091 RAU131091 RKQ131091 RUM131091 SEI131091 SOE131091 SYA131091 THW131091 TRS131091 UBO131091 ULK131091 UVG131091 VFC131091 VOY131091 VYU131091 WIQ131091 WSM131091 O196627 GA196627 PW196627 ZS196627 AJO196627 ATK196627 BDG196627 BNC196627 BWY196627 CGU196627 CQQ196627 DAM196627 DKI196627 DUE196627 EEA196627 ENW196627 EXS196627 FHO196627 FRK196627 GBG196627 GLC196627 GUY196627 HEU196627 HOQ196627 HYM196627 III196627 ISE196627 JCA196627 JLW196627 JVS196627 KFO196627 KPK196627 KZG196627 LJC196627 LSY196627 MCU196627 MMQ196627 MWM196627 NGI196627 NQE196627 OAA196627 OJW196627 OTS196627 PDO196627 PNK196627 PXG196627 QHC196627 QQY196627 RAU196627 RKQ196627 RUM196627 SEI196627 SOE196627 SYA196627 THW196627 TRS196627 UBO196627 ULK196627 UVG196627 VFC196627 VOY196627 VYU196627 WIQ196627 WSM196627 O262163 GA262163 PW262163 ZS262163 AJO262163 ATK262163 BDG262163 BNC262163 BWY262163 CGU262163 CQQ262163 DAM262163 DKI262163 DUE262163 EEA262163 ENW262163 EXS262163 FHO262163 FRK262163 GBG262163 GLC262163 GUY262163 HEU262163 HOQ262163 HYM262163 III262163 ISE262163 JCA262163 JLW262163 JVS262163 KFO262163 KPK262163 KZG262163 LJC262163 LSY262163 MCU262163 MMQ262163 MWM262163 NGI262163 NQE262163 OAA262163 OJW262163 OTS262163 PDO262163 PNK262163 PXG262163 QHC262163 QQY262163 RAU262163 RKQ262163 RUM262163 SEI262163 SOE262163 SYA262163 THW262163 TRS262163 UBO262163 ULK262163 UVG262163 VFC262163 VOY262163 VYU262163 WIQ262163 WSM262163 O327699 GA327699 PW327699 ZS327699 AJO327699 ATK327699 BDG327699 BNC327699 BWY327699 CGU327699 CQQ327699 DAM327699 DKI327699 DUE327699 EEA327699 ENW327699 EXS327699 FHO327699 FRK327699 GBG327699 GLC327699 GUY327699 HEU327699 HOQ327699 HYM327699 III327699 ISE327699 JCA327699 JLW327699 JVS327699 KFO327699 KPK327699 KZG327699 LJC327699 LSY327699 MCU327699 MMQ327699 MWM327699 NGI327699 NQE327699 OAA327699 OJW327699 OTS327699 PDO327699 PNK327699 PXG327699 QHC327699 QQY327699 RAU327699 RKQ327699 RUM327699 SEI327699 SOE327699 SYA327699 THW327699 TRS327699 UBO327699 ULK327699 UVG327699 VFC327699 VOY327699 VYU327699 WIQ327699 WSM327699 O393235 GA393235 PW393235 ZS393235 AJO393235 ATK393235 BDG393235 BNC393235 BWY393235 CGU393235 CQQ393235 DAM393235 DKI393235 DUE393235 EEA393235 ENW393235 EXS393235 FHO393235 FRK393235 GBG393235 GLC393235 GUY393235 HEU393235 HOQ393235 HYM393235 III393235 ISE393235 JCA393235 JLW393235 JVS393235 KFO393235 KPK393235 KZG393235 LJC393235 LSY393235 MCU393235 MMQ393235 MWM393235 NGI393235 NQE393235 OAA393235 OJW393235 OTS393235 PDO393235 PNK393235 PXG393235 QHC393235 QQY393235 RAU393235 RKQ393235 RUM393235 SEI393235 SOE393235 SYA393235 THW393235 TRS393235 UBO393235 ULK393235 UVG393235 VFC393235 VOY393235 VYU393235 WIQ393235 WSM393235 O458771 GA458771 PW458771 ZS458771 AJO458771 ATK458771 BDG458771 BNC458771 BWY458771 CGU458771 CQQ458771 DAM458771 DKI458771 DUE458771 EEA458771 ENW458771 EXS458771 FHO458771 FRK458771 GBG458771 GLC458771 GUY458771 HEU458771 HOQ458771 HYM458771 III458771 ISE458771 JCA458771 JLW458771 JVS458771 KFO458771 KPK458771 KZG458771 LJC458771 LSY458771 MCU458771 MMQ458771 MWM458771 NGI458771 NQE458771 OAA458771 OJW458771 OTS458771 PDO458771 PNK458771 PXG458771 QHC458771 QQY458771 RAU458771 RKQ458771 RUM458771 SEI458771 SOE458771 SYA458771 THW458771 TRS458771 UBO458771 ULK458771 UVG458771 VFC458771 VOY458771 VYU458771 WIQ458771 WSM458771 O524307 GA524307 PW524307 ZS524307 AJO524307 ATK524307 BDG524307 BNC524307 BWY524307 CGU524307 CQQ524307 DAM524307 DKI524307 DUE524307 EEA524307 ENW524307 EXS524307 FHO524307 FRK524307 GBG524307 GLC524307 GUY524307 HEU524307 HOQ524307 HYM524307 III524307 ISE524307 JCA524307 JLW524307 JVS524307 KFO524307 KPK524307 KZG524307 LJC524307 LSY524307 MCU524307 MMQ524307 MWM524307 NGI524307 NQE524307 OAA524307 OJW524307 OTS524307 PDO524307 PNK524307 PXG524307 QHC524307 QQY524307 RAU524307 RKQ524307 RUM524307 SEI524307 SOE524307 SYA524307 THW524307 TRS524307 UBO524307 ULK524307 UVG524307 VFC524307 VOY524307 VYU524307 WIQ524307 WSM524307 O589843 GA589843 PW589843 ZS589843 AJO589843 ATK589843 BDG589843 BNC589843 BWY589843 CGU589843 CQQ589843 DAM589843 DKI589843 DUE589843 EEA589843 ENW589843 EXS589843 FHO589843 FRK589843 GBG589843 GLC589843 GUY589843 HEU589843 HOQ589843 HYM589843 III589843 ISE589843 JCA589843 JLW589843 JVS589843 KFO589843 KPK589843 KZG589843 LJC589843 LSY589843 MCU589843 MMQ589843 MWM589843 NGI589843 NQE589843 OAA589843 OJW589843 OTS589843 PDO589843 PNK589843 PXG589843 QHC589843 QQY589843 RAU589843 RKQ589843 RUM589843 SEI589843 SOE589843 SYA589843 THW589843 TRS589843 UBO589843 ULK589843 UVG589843 VFC589843 VOY589843 VYU589843 WIQ589843 WSM589843 O655379 GA655379 PW655379 ZS655379 AJO655379 ATK655379 BDG655379 BNC655379 BWY655379 CGU655379 CQQ655379 DAM655379 DKI655379 DUE655379 EEA655379 ENW655379 EXS655379 FHO655379 FRK655379 GBG655379 GLC655379 GUY655379 HEU655379 HOQ655379 HYM655379 III655379 ISE655379 JCA655379 JLW655379 JVS655379 KFO655379 KPK655379 KZG655379 LJC655379 LSY655379 MCU655379 MMQ655379 MWM655379 NGI655379 NQE655379 OAA655379 OJW655379 OTS655379 PDO655379 PNK655379 PXG655379 QHC655379 QQY655379 RAU655379 RKQ655379 RUM655379 SEI655379 SOE655379 SYA655379 THW655379 TRS655379 UBO655379 ULK655379 UVG655379 VFC655379 VOY655379 VYU655379 WIQ655379 WSM655379 O720915 GA720915 PW720915 ZS720915 AJO720915 ATK720915 BDG720915 BNC720915 BWY720915 CGU720915 CQQ720915 DAM720915 DKI720915 DUE720915 EEA720915 ENW720915 EXS720915 FHO720915 FRK720915 GBG720915 GLC720915 GUY720915 HEU720915 HOQ720915 HYM720915 III720915 ISE720915 JCA720915 JLW720915 JVS720915 KFO720915 KPK720915 KZG720915 LJC720915 LSY720915 MCU720915 MMQ720915 MWM720915 NGI720915 NQE720915 OAA720915 OJW720915 OTS720915 PDO720915 PNK720915 PXG720915 QHC720915 QQY720915 RAU720915 RKQ720915 RUM720915 SEI720915 SOE720915 SYA720915 THW720915 TRS720915 UBO720915 ULK720915 UVG720915 VFC720915 VOY720915 VYU720915 WIQ720915 WSM720915 O786451 GA786451 PW786451 ZS786451 AJO786451 ATK786451 BDG786451 BNC786451 BWY786451 CGU786451 CQQ786451 DAM786451 DKI786451 DUE786451 EEA786451 ENW786451 EXS786451 FHO786451 FRK786451 GBG786451 GLC786451 GUY786451 HEU786451 HOQ786451 HYM786451 III786451 ISE786451 JCA786451 JLW786451 JVS786451 KFO786451 KPK786451 KZG786451 LJC786451 LSY786451 MCU786451 MMQ786451 MWM786451 NGI786451 NQE786451 OAA786451 OJW786451 OTS786451 PDO786451 PNK786451 PXG786451 QHC786451 QQY786451 RAU786451 RKQ786451 RUM786451 SEI786451 SOE786451 SYA786451 THW786451 TRS786451 UBO786451 ULK786451 UVG786451 VFC786451 VOY786451 VYU786451 WIQ786451 WSM786451 O851987 GA851987 PW851987 ZS851987 AJO851987 ATK851987 BDG851987 BNC851987 BWY851987 CGU851987 CQQ851987 DAM851987 DKI851987 DUE851987 EEA851987 ENW851987 EXS851987 FHO851987 FRK851987 GBG851987 GLC851987 GUY851987 HEU851987 HOQ851987 HYM851987 III851987 ISE851987 JCA851987 JLW851987 JVS851987 KFO851987 KPK851987 KZG851987 LJC851987 LSY851987 MCU851987 MMQ851987 MWM851987 NGI851987 NQE851987 OAA851987 OJW851987 OTS851987 PDO851987 PNK851987 PXG851987 QHC851987 QQY851987 RAU851987 RKQ851987 RUM851987 SEI851987 SOE851987 SYA851987 THW851987 TRS851987 UBO851987 ULK851987 UVG851987 VFC851987 VOY851987 VYU851987 WIQ851987 WSM851987 O917523 GA917523 PW917523 ZS917523 AJO917523 ATK917523 BDG917523 BNC917523 BWY917523 CGU917523 CQQ917523 DAM917523 DKI917523 DUE917523 EEA917523 ENW917523 EXS917523 FHO917523 FRK917523 GBG917523 GLC917523 GUY917523 HEU917523 HOQ917523 HYM917523 III917523 ISE917523 JCA917523 JLW917523 JVS917523 KFO917523 KPK917523 KZG917523 LJC917523 LSY917523 MCU917523 MMQ917523 MWM917523 NGI917523 NQE917523 OAA917523 OJW917523 OTS917523 PDO917523 PNK917523 PXG917523 QHC917523 QQY917523 RAU917523 RKQ917523 RUM917523 SEI917523 SOE917523 SYA917523 THW917523 TRS917523 UBO917523 ULK917523 UVG917523 VFC917523 VOY917523 VYU917523 WIQ917523 WSM917523 O983059 GA983059 PW983059 ZS983059 AJO983059 ATK983059 BDG983059 BNC983059 BWY983059 CGU983059 CQQ983059 DAM983059 DKI983059 DUE983059 EEA983059 ENW983059 EXS983059 FHO983059 FRK983059 GBG983059 GLC983059 GUY983059 HEU983059 HOQ983059 HYM983059 III983059 ISE983059 JCA983059 JLW983059 JVS983059 KFO983059 KPK983059 KZG983059 LJC983059 LSY983059 MCU983059 MMQ983059 MWM983059 NGI983059 NQE983059 OAA983059 OJW983059 OTS983059 PDO983059 PNK983059 PXG983059 QHC983059 QQY983059 RAU983059 RKQ983059 RUM983059 SEI983059 SOE983059 SYA983059 THW983059 TRS983059 UBO983059 ULK983059 UVG983059 VFC983059 VOY983059 VYU983059 WIQ983059 WSM983059 O32 GA32 PW32 ZS32 AJO32 ATK32 BDG32 BNC32 BWY32 CGU32 CQQ32 DAM32 DKI32 DUE32 EEA32 ENW32 EXS32 FHO32 FRK32 GBG32 GLC32 GUY32 HEU32 HOQ32 HYM32 III32 ISE32 JCA32 JLW32 JVS32 KFO32 KPK32 KZG32 LJC32 LSY32 MCU32 MMQ32 MWM32 NGI32 NQE32 OAA32 OJW32 OTS32 PDO32 PNK32 PXG32 QHC32 QQY32 RAU32 RKQ32 RUM32 SEI32 SOE32 SYA32 THW32 TRS32 UBO32 ULK32 UVG32 VFC32 VOY32 VYU32 WIQ32 WSM32 O65568 GA65568 PW65568 ZS65568 AJO65568 ATK65568 BDG65568 BNC65568 BWY65568 CGU65568 CQQ65568 DAM65568 DKI65568 DUE65568 EEA65568 ENW65568 EXS65568 FHO65568 FRK65568 GBG65568 GLC65568 GUY65568 HEU65568 HOQ65568 HYM65568 III65568 ISE65568 JCA65568 JLW65568 JVS65568 KFO65568 KPK65568 KZG65568 LJC65568 LSY65568 MCU65568 MMQ65568 MWM65568 NGI65568 NQE65568 OAA65568 OJW65568 OTS65568 PDO65568 PNK65568 PXG65568 QHC65568 QQY65568 RAU65568 RKQ65568 RUM65568 SEI65568 SOE65568 SYA65568 THW65568 TRS65568 UBO65568 ULK65568 UVG65568 VFC65568 VOY65568 VYU65568 WIQ65568 WSM65568 O131104 GA131104 PW131104 ZS131104 AJO131104 ATK131104 BDG131104 BNC131104 BWY131104 CGU131104 CQQ131104 DAM131104 DKI131104 DUE131104 EEA131104 ENW131104 EXS131104 FHO131104 FRK131104 GBG131104 GLC131104 GUY131104 HEU131104 HOQ131104 HYM131104 III131104 ISE131104 JCA131104 JLW131104 JVS131104 KFO131104 KPK131104 KZG131104 LJC131104 LSY131104 MCU131104 MMQ131104 MWM131104 NGI131104 NQE131104 OAA131104 OJW131104 OTS131104 PDO131104 PNK131104 PXG131104 QHC131104 QQY131104 RAU131104 RKQ131104 RUM131104 SEI131104 SOE131104 SYA131104 THW131104 TRS131104 UBO131104 ULK131104 UVG131104 VFC131104 VOY131104 VYU131104 WIQ131104 WSM131104 O196640 GA196640 PW196640 ZS196640 AJO196640 ATK196640 BDG196640 BNC196640 BWY196640 CGU196640 CQQ196640 DAM196640 DKI196640 DUE196640 EEA196640 ENW196640 EXS196640 FHO196640 FRK196640 GBG196640 GLC196640 GUY196640 HEU196640 HOQ196640 HYM196640 III196640 ISE196640 JCA196640 JLW196640 JVS196640 KFO196640 KPK196640 KZG196640 LJC196640 LSY196640 MCU196640 MMQ196640 MWM196640 NGI196640 NQE196640 OAA196640 OJW196640 OTS196640 PDO196640 PNK196640 PXG196640 QHC196640 QQY196640 RAU196640 RKQ196640 RUM196640 SEI196640 SOE196640 SYA196640 THW196640 TRS196640 UBO196640 ULK196640 UVG196640 VFC196640 VOY196640 VYU196640 WIQ196640 WSM196640 O262176 GA262176 PW262176 ZS262176 AJO262176 ATK262176 BDG262176 BNC262176 BWY262176 CGU262176 CQQ262176 DAM262176 DKI262176 DUE262176 EEA262176 ENW262176 EXS262176 FHO262176 FRK262176 GBG262176 GLC262176 GUY262176 HEU262176 HOQ262176 HYM262176 III262176 ISE262176 JCA262176 JLW262176 JVS262176 KFO262176 KPK262176 KZG262176 LJC262176 LSY262176 MCU262176 MMQ262176 MWM262176 NGI262176 NQE262176 OAA262176 OJW262176 OTS262176 PDO262176 PNK262176 PXG262176 QHC262176 QQY262176 RAU262176 RKQ262176 RUM262176 SEI262176 SOE262176 SYA262176 THW262176 TRS262176 UBO262176 ULK262176 UVG262176 VFC262176 VOY262176 VYU262176 WIQ262176 WSM262176 O327712 GA327712 PW327712 ZS327712 AJO327712 ATK327712 BDG327712 BNC327712 BWY327712 CGU327712 CQQ327712 DAM327712 DKI327712 DUE327712 EEA327712 ENW327712 EXS327712 FHO327712 FRK327712 GBG327712 GLC327712 GUY327712 HEU327712 HOQ327712 HYM327712 III327712 ISE327712 JCA327712 JLW327712 JVS327712 KFO327712 KPK327712 KZG327712 LJC327712 LSY327712 MCU327712 MMQ327712 MWM327712 NGI327712 NQE327712 OAA327712 OJW327712 OTS327712 PDO327712 PNK327712 PXG327712 QHC327712 QQY327712 RAU327712 RKQ327712 RUM327712 SEI327712 SOE327712 SYA327712 THW327712 TRS327712 UBO327712 ULK327712 UVG327712 VFC327712 VOY327712 VYU327712 WIQ327712 WSM327712 O393248 GA393248 PW393248 ZS393248 AJO393248 ATK393248 BDG393248 BNC393248 BWY393248 CGU393248 CQQ393248 DAM393248 DKI393248 DUE393248 EEA393248 ENW393248 EXS393248 FHO393248 FRK393248 GBG393248 GLC393248 GUY393248 HEU393248 HOQ393248 HYM393248 III393248 ISE393248 JCA393248 JLW393248 JVS393248 KFO393248 KPK393248 KZG393248 LJC393248 LSY393248 MCU393248 MMQ393248 MWM393248 NGI393248 NQE393248 OAA393248 OJW393248 OTS393248 PDO393248 PNK393248 PXG393248 QHC393248 QQY393248 RAU393248 RKQ393248 RUM393248 SEI393248 SOE393248 SYA393248 THW393248 TRS393248 UBO393248 ULK393248 UVG393248 VFC393248 VOY393248 VYU393248 WIQ393248 WSM393248 O458784 GA458784 PW458784 ZS458784 AJO458784 ATK458784 BDG458784 BNC458784 BWY458784 CGU458784 CQQ458784 DAM458784 DKI458784 DUE458784 EEA458784 ENW458784 EXS458784 FHO458784 FRK458784 GBG458784 GLC458784 GUY458784 HEU458784 HOQ458784 HYM458784 III458784 ISE458784 JCA458784 JLW458784 JVS458784 KFO458784 KPK458784 KZG458784 LJC458784 LSY458784 MCU458784 MMQ458784 MWM458784 NGI458784 NQE458784 OAA458784 OJW458784 OTS458784 PDO458784 PNK458784 PXG458784 QHC458784 QQY458784 RAU458784 RKQ458784 RUM458784 SEI458784 SOE458784 SYA458784 THW458784 TRS458784 UBO458784 ULK458784 UVG458784 VFC458784 VOY458784 VYU458784 WIQ458784 WSM458784 O524320 GA524320 PW524320 ZS524320 AJO524320 ATK524320 BDG524320 BNC524320 BWY524320 CGU524320 CQQ524320 DAM524320 DKI524320 DUE524320 EEA524320 ENW524320 EXS524320 FHO524320 FRK524320 GBG524320 GLC524320 GUY524320 HEU524320 HOQ524320 HYM524320 III524320 ISE524320 JCA524320 JLW524320 JVS524320 KFO524320 KPK524320 KZG524320 LJC524320 LSY524320 MCU524320 MMQ524320 MWM524320 NGI524320 NQE524320 OAA524320 OJW524320 OTS524320 PDO524320 PNK524320 PXG524320 QHC524320 QQY524320 RAU524320 RKQ524320 RUM524320 SEI524320 SOE524320 SYA524320 THW524320 TRS524320 UBO524320 ULK524320 UVG524320 VFC524320 VOY524320 VYU524320 WIQ524320 WSM524320 O589856 GA589856 PW589856 ZS589856 AJO589856 ATK589856 BDG589856 BNC589856 BWY589856 CGU589856 CQQ589856 DAM589856 DKI589856 DUE589856 EEA589856 ENW589856 EXS589856 FHO589856 FRK589856 GBG589856 GLC589856 GUY589856 HEU589856 HOQ589856 HYM589856 III589856 ISE589856 JCA589856 JLW589856 JVS589856 KFO589856 KPK589856 KZG589856 LJC589856 LSY589856 MCU589856 MMQ589856 MWM589856 NGI589856 NQE589856 OAA589856 OJW589856 OTS589856 PDO589856 PNK589856 PXG589856 QHC589856 QQY589856 RAU589856 RKQ589856 RUM589856 SEI589856 SOE589856 SYA589856 THW589856 TRS589856 UBO589856 ULK589856 UVG589856 VFC589856 VOY589856 VYU589856 WIQ589856 WSM589856 O655392 GA655392 PW655392 ZS655392 AJO655392 ATK655392 BDG655392 BNC655392 BWY655392 CGU655392 CQQ655392 DAM655392 DKI655392 DUE655392 EEA655392 ENW655392 EXS655392 FHO655392 FRK655392 GBG655392 GLC655392 GUY655392 HEU655392 HOQ655392 HYM655392 III655392 ISE655392 JCA655392 JLW655392 JVS655392 KFO655392 KPK655392 KZG655392 LJC655392 LSY655392 MCU655392 MMQ655392 MWM655392 NGI655392 NQE655392 OAA655392 OJW655392 OTS655392 PDO655392 PNK655392 PXG655392 QHC655392 QQY655392 RAU655392 RKQ655392 RUM655392 SEI655392 SOE655392 SYA655392 THW655392 TRS655392 UBO655392 ULK655392 UVG655392 VFC655392 VOY655392 VYU655392 WIQ655392 WSM655392 O720928 GA720928 PW720928 ZS720928 AJO720928 ATK720928 BDG720928 BNC720928 BWY720928 CGU720928 CQQ720928 DAM720928 DKI720928 DUE720928 EEA720928 ENW720928 EXS720928 FHO720928 FRK720928 GBG720928 GLC720928 GUY720928 HEU720928 HOQ720928 HYM720928 III720928 ISE720928 JCA720928 JLW720928 JVS720928 KFO720928 KPK720928 KZG720928 LJC720928 LSY720928 MCU720928 MMQ720928 MWM720928 NGI720928 NQE720928 OAA720928 OJW720928 OTS720928 PDO720928 PNK720928 PXG720928 QHC720928 QQY720928 RAU720928 RKQ720928 RUM720928 SEI720928 SOE720928 SYA720928 THW720928 TRS720928 UBO720928 ULK720928 UVG720928 VFC720928 VOY720928 VYU720928 WIQ720928 WSM720928 O786464 GA786464 PW786464 ZS786464 AJO786464 ATK786464 BDG786464 BNC786464 BWY786464 CGU786464 CQQ786464 DAM786464 DKI786464 DUE786464 EEA786464 ENW786464 EXS786464 FHO786464 FRK786464 GBG786464 GLC786464 GUY786464 HEU786464 HOQ786464 HYM786464 III786464 ISE786464 JCA786464 JLW786464 JVS786464 KFO786464 KPK786464 KZG786464 LJC786464 LSY786464 MCU786464 MMQ786464 MWM786464 NGI786464 NQE786464 OAA786464 OJW786464 OTS786464 PDO786464 PNK786464 PXG786464 QHC786464 QQY786464 RAU786464 RKQ786464 RUM786464 SEI786464 SOE786464 SYA786464 THW786464 TRS786464 UBO786464 ULK786464 UVG786464 VFC786464 VOY786464 VYU786464 WIQ786464 WSM786464 O852000 GA852000 PW852000 ZS852000 AJO852000 ATK852000 BDG852000 BNC852000 BWY852000 CGU852000 CQQ852000 DAM852000 DKI852000 DUE852000 EEA852000 ENW852000 EXS852000 FHO852000 FRK852000 GBG852000 GLC852000 GUY852000 HEU852000 HOQ852000 HYM852000 III852000 ISE852000 JCA852000 JLW852000 JVS852000 KFO852000 KPK852000 KZG852000 LJC852000 LSY852000 MCU852000 MMQ852000 MWM852000 NGI852000 NQE852000 OAA852000 OJW852000 OTS852000 PDO852000 PNK852000 PXG852000 QHC852000 QQY852000 RAU852000 RKQ852000 RUM852000 SEI852000 SOE852000 SYA852000 THW852000 TRS852000 UBO852000 ULK852000 UVG852000 VFC852000 VOY852000 VYU852000 WIQ852000 WSM852000 O917536 GA917536 PW917536 ZS917536 AJO917536 ATK917536 BDG917536 BNC917536 BWY917536 CGU917536 CQQ917536 DAM917536 DKI917536 DUE917536 EEA917536 ENW917536 EXS917536 FHO917536 FRK917536 GBG917536 GLC917536 GUY917536 HEU917536 HOQ917536 HYM917536 III917536 ISE917536 JCA917536 JLW917536 JVS917536 KFO917536 KPK917536 KZG917536 LJC917536 LSY917536 MCU917536 MMQ917536 MWM917536 NGI917536 NQE917536 OAA917536 OJW917536 OTS917536 PDO917536 PNK917536 PXG917536 QHC917536 QQY917536 RAU917536 RKQ917536 RUM917536 SEI917536 SOE917536 SYA917536 THW917536 TRS917536 UBO917536 ULK917536 UVG917536 VFC917536 VOY917536 VYU917536 WIQ917536 WSM917536 O983072 GA983072 PW983072 ZS983072 AJO983072 ATK983072 BDG983072 BNC983072 BWY983072 CGU983072 CQQ983072 DAM983072 DKI983072 DUE983072 EEA983072 ENW983072 EXS983072 FHO983072 FRK983072 GBG983072 GLC983072 GUY983072 HEU983072 HOQ983072 HYM983072 III983072 ISE983072 JCA983072 JLW983072 JVS983072 KFO983072 KPK983072 KZG983072 LJC983072 LSY983072 MCU983072 MMQ983072 MWM983072 NGI983072 NQE983072 OAA983072 OJW983072 OTS983072 PDO983072 PNK983072 PXG983072 QHC983072 QQY983072 RAU983072 RKQ983072 RUM983072 SEI983072 SOE983072 SYA983072 THW983072 TRS983072 UBO983072 ULK983072 UVG983072 VFC983072 VOY983072 VYU983072 WIQ983072 WSM983072 UBU983061:UBU983062 GG17 QC17 ZY17 AJU17 ATQ17 BDM17 BNI17 BXE17 CHA17 CQW17 DAS17 DKO17 DUK17 EEG17 EOC17 EXY17 FHU17 FRQ17 GBM17 GLI17 GVE17 HFA17 HOW17 HYS17 IIO17 ISK17 JCG17 JMC17 JVY17 KFU17 KPQ17 KZM17 LJI17 LTE17 MDA17 MMW17 MWS17 NGO17 NQK17 OAG17 OKC17 OTY17 PDU17 PNQ17 PXM17 QHI17 QRE17 RBA17 RKW17 RUS17 SEO17 SOK17 SYG17 TIC17 TRY17 UBU17 ULQ17 UVM17 VFI17 VPE17 VZA17 WIW17 WSS17 U65553 GG65553 QC65553 ZY65553 AJU65553 ATQ65553 BDM65553 BNI65553 BXE65553 CHA65553 CQW65553 DAS65553 DKO65553 DUK65553 EEG65553 EOC65553 EXY65553 FHU65553 FRQ65553 GBM65553 GLI65553 GVE65553 HFA65553 HOW65553 HYS65553 IIO65553 ISK65553 JCG65553 JMC65553 JVY65553 KFU65553 KPQ65553 KZM65553 LJI65553 LTE65553 MDA65553 MMW65553 MWS65553 NGO65553 NQK65553 OAG65553 OKC65553 OTY65553 PDU65553 PNQ65553 PXM65553 QHI65553 QRE65553 RBA65553 RKW65553 RUS65553 SEO65553 SOK65553 SYG65553 TIC65553 TRY65553 UBU65553 ULQ65553 UVM65553 VFI65553 VPE65553 VZA65553 WIW65553 WSS65553 U131089 GG131089 QC131089 ZY131089 AJU131089 ATQ131089 BDM131089 BNI131089 BXE131089 CHA131089 CQW131089 DAS131089 DKO131089 DUK131089 EEG131089 EOC131089 EXY131089 FHU131089 FRQ131089 GBM131089 GLI131089 GVE131089 HFA131089 HOW131089 HYS131089 IIO131089 ISK131089 JCG131089 JMC131089 JVY131089 KFU131089 KPQ131089 KZM131089 LJI131089 LTE131089 MDA131089 MMW131089 MWS131089 NGO131089 NQK131089 OAG131089 OKC131089 OTY131089 PDU131089 PNQ131089 PXM131089 QHI131089 QRE131089 RBA131089 RKW131089 RUS131089 SEO131089 SOK131089 SYG131089 TIC131089 TRY131089 UBU131089 ULQ131089 UVM131089 VFI131089 VPE131089 VZA131089 WIW131089 WSS131089 U196625 GG196625 QC196625 ZY196625 AJU196625 ATQ196625 BDM196625 BNI196625 BXE196625 CHA196625 CQW196625 DAS196625 DKO196625 DUK196625 EEG196625 EOC196625 EXY196625 FHU196625 FRQ196625 GBM196625 GLI196625 GVE196625 HFA196625 HOW196625 HYS196625 IIO196625 ISK196625 JCG196625 JMC196625 JVY196625 KFU196625 KPQ196625 KZM196625 LJI196625 LTE196625 MDA196625 MMW196625 MWS196625 NGO196625 NQK196625 OAG196625 OKC196625 OTY196625 PDU196625 PNQ196625 PXM196625 QHI196625 QRE196625 RBA196625 RKW196625 RUS196625 SEO196625 SOK196625 SYG196625 TIC196625 TRY196625 UBU196625 ULQ196625 UVM196625 VFI196625 VPE196625 VZA196625 WIW196625 WSS196625 U262161 GG262161 QC262161 ZY262161 AJU262161 ATQ262161 BDM262161 BNI262161 BXE262161 CHA262161 CQW262161 DAS262161 DKO262161 DUK262161 EEG262161 EOC262161 EXY262161 FHU262161 FRQ262161 GBM262161 GLI262161 GVE262161 HFA262161 HOW262161 HYS262161 IIO262161 ISK262161 JCG262161 JMC262161 JVY262161 KFU262161 KPQ262161 KZM262161 LJI262161 LTE262161 MDA262161 MMW262161 MWS262161 NGO262161 NQK262161 OAG262161 OKC262161 OTY262161 PDU262161 PNQ262161 PXM262161 QHI262161 QRE262161 RBA262161 RKW262161 RUS262161 SEO262161 SOK262161 SYG262161 TIC262161 TRY262161 UBU262161 ULQ262161 UVM262161 VFI262161 VPE262161 VZA262161 WIW262161 WSS262161 U327697 GG327697 QC327697 ZY327697 AJU327697 ATQ327697 BDM327697 BNI327697 BXE327697 CHA327697 CQW327697 DAS327697 DKO327697 DUK327697 EEG327697 EOC327697 EXY327697 FHU327697 FRQ327697 GBM327697 GLI327697 GVE327697 HFA327697 HOW327697 HYS327697 IIO327697 ISK327697 JCG327697 JMC327697 JVY327697 KFU327697 KPQ327697 KZM327697 LJI327697 LTE327697 MDA327697 MMW327697 MWS327697 NGO327697 NQK327697 OAG327697 OKC327697 OTY327697 PDU327697 PNQ327697 PXM327697 QHI327697 QRE327697 RBA327697 RKW327697 RUS327697 SEO327697 SOK327697 SYG327697 TIC327697 TRY327697 UBU327697 ULQ327697 UVM327697 VFI327697 VPE327697 VZA327697 WIW327697 WSS327697 U393233 GG393233 QC393233 ZY393233 AJU393233 ATQ393233 BDM393233 BNI393233 BXE393233 CHA393233 CQW393233 DAS393233 DKO393233 DUK393233 EEG393233 EOC393233 EXY393233 FHU393233 FRQ393233 GBM393233 GLI393233 GVE393233 HFA393233 HOW393233 HYS393233 IIO393233 ISK393233 JCG393233 JMC393233 JVY393233 KFU393233 KPQ393233 KZM393233 LJI393233 LTE393233 MDA393233 MMW393233 MWS393233 NGO393233 NQK393233 OAG393233 OKC393233 OTY393233 PDU393233 PNQ393233 PXM393233 QHI393233 QRE393233 RBA393233 RKW393233 RUS393233 SEO393233 SOK393233 SYG393233 TIC393233 TRY393233 UBU393233 ULQ393233 UVM393233 VFI393233 VPE393233 VZA393233 WIW393233 WSS393233 U458769 GG458769 QC458769 ZY458769 AJU458769 ATQ458769 BDM458769 BNI458769 BXE458769 CHA458769 CQW458769 DAS458769 DKO458769 DUK458769 EEG458769 EOC458769 EXY458769 FHU458769 FRQ458769 GBM458769 GLI458769 GVE458769 HFA458769 HOW458769 HYS458769 IIO458769 ISK458769 JCG458769 JMC458769 JVY458769 KFU458769 KPQ458769 KZM458769 LJI458769 LTE458769 MDA458769 MMW458769 MWS458769 NGO458769 NQK458769 OAG458769 OKC458769 OTY458769 PDU458769 PNQ458769 PXM458769 QHI458769 QRE458769 RBA458769 RKW458769 RUS458769 SEO458769 SOK458769 SYG458769 TIC458769 TRY458769 UBU458769 ULQ458769 UVM458769 VFI458769 VPE458769 VZA458769 WIW458769 WSS458769 U524305 GG524305 QC524305 ZY524305 AJU524305 ATQ524305 BDM524305 BNI524305 BXE524305 CHA524305 CQW524305 DAS524305 DKO524305 DUK524305 EEG524305 EOC524305 EXY524305 FHU524305 FRQ524305 GBM524305 GLI524305 GVE524305 HFA524305 HOW524305 HYS524305 IIO524305 ISK524305 JCG524305 JMC524305 JVY524305 KFU524305 KPQ524305 KZM524305 LJI524305 LTE524305 MDA524305 MMW524305 MWS524305 NGO524305 NQK524305 OAG524305 OKC524305 OTY524305 PDU524305 PNQ524305 PXM524305 QHI524305 QRE524305 RBA524305 RKW524305 RUS524305 SEO524305 SOK524305 SYG524305 TIC524305 TRY524305 UBU524305 ULQ524305 UVM524305 VFI524305 VPE524305 VZA524305 WIW524305 WSS524305 U589841 GG589841 QC589841 ZY589841 AJU589841 ATQ589841 BDM589841 BNI589841 BXE589841 CHA589841 CQW589841 DAS589841 DKO589841 DUK589841 EEG589841 EOC589841 EXY589841 FHU589841 FRQ589841 GBM589841 GLI589841 GVE589841 HFA589841 HOW589841 HYS589841 IIO589841 ISK589841 JCG589841 JMC589841 JVY589841 KFU589841 KPQ589841 KZM589841 LJI589841 LTE589841 MDA589841 MMW589841 MWS589841 NGO589841 NQK589841 OAG589841 OKC589841 OTY589841 PDU589841 PNQ589841 PXM589841 QHI589841 QRE589841 RBA589841 RKW589841 RUS589841 SEO589841 SOK589841 SYG589841 TIC589841 TRY589841 UBU589841 ULQ589841 UVM589841 VFI589841 VPE589841 VZA589841 WIW589841 WSS589841 U655377 GG655377 QC655377 ZY655377 AJU655377 ATQ655377 BDM655377 BNI655377 BXE655377 CHA655377 CQW655377 DAS655377 DKO655377 DUK655377 EEG655377 EOC655377 EXY655377 FHU655377 FRQ655377 GBM655377 GLI655377 GVE655377 HFA655377 HOW655377 HYS655377 IIO655377 ISK655377 JCG655377 JMC655377 JVY655377 KFU655377 KPQ655377 KZM655377 LJI655377 LTE655377 MDA655377 MMW655377 MWS655377 NGO655377 NQK655377 OAG655377 OKC655377 OTY655377 PDU655377 PNQ655377 PXM655377 QHI655377 QRE655377 RBA655377 RKW655377 RUS655377 SEO655377 SOK655377 SYG655377 TIC655377 TRY655377 UBU655377 ULQ655377 UVM655377 VFI655377 VPE655377 VZA655377 WIW655377 WSS655377 U720913 GG720913 QC720913 ZY720913 AJU720913 ATQ720913 BDM720913 BNI720913 BXE720913 CHA720913 CQW720913 DAS720913 DKO720913 DUK720913 EEG720913 EOC720913 EXY720913 FHU720913 FRQ720913 GBM720913 GLI720913 GVE720913 HFA720913 HOW720913 HYS720913 IIO720913 ISK720913 JCG720913 JMC720913 JVY720913 KFU720913 KPQ720913 KZM720913 LJI720913 LTE720913 MDA720913 MMW720913 MWS720913 NGO720913 NQK720913 OAG720913 OKC720913 OTY720913 PDU720913 PNQ720913 PXM720913 QHI720913 QRE720913 RBA720913 RKW720913 RUS720913 SEO720913 SOK720913 SYG720913 TIC720913 TRY720913 UBU720913 ULQ720913 UVM720913 VFI720913 VPE720913 VZA720913 WIW720913 WSS720913 U786449 GG786449 QC786449 ZY786449 AJU786449 ATQ786449 BDM786449 BNI786449 BXE786449 CHA786449 CQW786449 DAS786449 DKO786449 DUK786449 EEG786449 EOC786449 EXY786449 FHU786449 FRQ786449 GBM786449 GLI786449 GVE786449 HFA786449 HOW786449 HYS786449 IIO786449 ISK786449 JCG786449 JMC786449 JVY786449 KFU786449 KPQ786449 KZM786449 LJI786449 LTE786449 MDA786449 MMW786449 MWS786449 NGO786449 NQK786449 OAG786449 OKC786449 OTY786449 PDU786449 PNQ786449 PXM786449 QHI786449 QRE786449 RBA786449 RKW786449 RUS786449 SEO786449 SOK786449 SYG786449 TIC786449 TRY786449 UBU786449 ULQ786449 UVM786449 VFI786449 VPE786449 VZA786449 WIW786449 WSS786449 U851985 GG851985 QC851985 ZY851985 AJU851985 ATQ851985 BDM851985 BNI851985 BXE851985 CHA851985 CQW851985 DAS851985 DKO851985 DUK851985 EEG851985 EOC851985 EXY851985 FHU851985 FRQ851985 GBM851985 GLI851985 GVE851985 HFA851985 HOW851985 HYS851985 IIO851985 ISK851985 JCG851985 JMC851985 JVY851985 KFU851985 KPQ851985 KZM851985 LJI851985 LTE851985 MDA851985 MMW851985 MWS851985 NGO851985 NQK851985 OAG851985 OKC851985 OTY851985 PDU851985 PNQ851985 PXM851985 QHI851985 QRE851985 RBA851985 RKW851985 RUS851985 SEO851985 SOK851985 SYG851985 TIC851985 TRY851985 UBU851985 ULQ851985 UVM851985 VFI851985 VPE851985 VZA851985 WIW851985 WSS851985 U917521 GG917521 QC917521 ZY917521 AJU917521 ATQ917521 BDM917521 BNI917521 BXE917521 CHA917521 CQW917521 DAS917521 DKO917521 DUK917521 EEG917521 EOC917521 EXY917521 FHU917521 FRQ917521 GBM917521 GLI917521 GVE917521 HFA917521 HOW917521 HYS917521 IIO917521 ISK917521 JCG917521 JMC917521 JVY917521 KFU917521 KPQ917521 KZM917521 LJI917521 LTE917521 MDA917521 MMW917521 MWS917521 NGO917521 NQK917521 OAG917521 OKC917521 OTY917521 PDU917521 PNQ917521 PXM917521 QHI917521 QRE917521 RBA917521 RKW917521 RUS917521 SEO917521 SOK917521 SYG917521 TIC917521 TRY917521 UBU917521 ULQ917521 UVM917521 VFI917521 VPE917521 VZA917521 WIW917521 WSS917521 U983057 GG983057 QC983057 ZY983057 AJU983057 ATQ983057 BDM983057 BNI983057 BXE983057 CHA983057 CQW983057 DAS983057 DKO983057 DUK983057 EEG983057 EOC983057 EXY983057 FHU983057 FRQ983057 GBM983057 GLI983057 GVE983057 HFA983057 HOW983057 HYS983057 IIO983057 ISK983057 JCG983057 JMC983057 JVY983057 KFU983057 KPQ983057 KZM983057 LJI983057 LTE983057 MDA983057 MMW983057 MWS983057 NGO983057 NQK983057 OAG983057 OKC983057 OTY983057 PDU983057 PNQ983057 PXM983057 QHI983057 QRE983057 RBA983057 RKW983057 RUS983057 SEO983057 SOK983057 SYG983057 TIC983057 TRY983057 UBU983057 ULQ983057 UVM983057 VFI983057 VPE983057 VZA983057 WIW983057 WSS983057 VZA983061:VZA983062 GA17 PW17 ZS17 AJO17 ATK17 BDG17 BNC17 BWY17 CGU17 CQQ17 DAM17 DKI17 DUE17 EEA17 ENW17 EXS17 FHO17 FRK17 GBG17 GLC17 GUY17 HEU17 HOQ17 HYM17 III17 ISE17 JCA17 JLW17 JVS17 KFO17 KPK17 KZG17 LJC17 LSY17 MCU17 MMQ17 MWM17 NGI17 NQE17 OAA17 OJW17 OTS17 PDO17 PNK17 PXG17 QHC17 QQY17 RAU17 RKQ17 RUM17 SEI17 SOE17 SYA17 THW17 TRS17 UBO17 ULK17 UVG17 VFC17 VOY17 VYU17 WIQ17 WSM17 O65553 GA65553 PW65553 ZS65553 AJO65553 ATK65553 BDG65553 BNC65553 BWY65553 CGU65553 CQQ65553 DAM65553 DKI65553 DUE65553 EEA65553 ENW65553 EXS65553 FHO65553 FRK65553 GBG65553 GLC65553 GUY65553 HEU65553 HOQ65553 HYM65553 III65553 ISE65553 JCA65553 JLW65553 JVS65553 KFO65553 KPK65553 KZG65553 LJC65553 LSY65553 MCU65553 MMQ65553 MWM65553 NGI65553 NQE65553 OAA65553 OJW65553 OTS65553 PDO65553 PNK65553 PXG65553 QHC65553 QQY65553 RAU65553 RKQ65553 RUM65553 SEI65553 SOE65553 SYA65553 THW65553 TRS65553 UBO65553 ULK65553 UVG65553 VFC65553 VOY65553 VYU65553 WIQ65553 WSM65553 O131089 GA131089 PW131089 ZS131089 AJO131089 ATK131089 BDG131089 BNC131089 BWY131089 CGU131089 CQQ131089 DAM131089 DKI131089 DUE131089 EEA131089 ENW131089 EXS131089 FHO131089 FRK131089 GBG131089 GLC131089 GUY131089 HEU131089 HOQ131089 HYM131089 III131089 ISE131089 JCA131089 JLW131089 JVS131089 KFO131089 KPK131089 KZG131089 LJC131089 LSY131089 MCU131089 MMQ131089 MWM131089 NGI131089 NQE131089 OAA131089 OJW131089 OTS131089 PDO131089 PNK131089 PXG131089 QHC131089 QQY131089 RAU131089 RKQ131089 RUM131089 SEI131089 SOE131089 SYA131089 THW131089 TRS131089 UBO131089 ULK131089 UVG131089 VFC131089 VOY131089 VYU131089 WIQ131089 WSM131089 O196625 GA196625 PW196625 ZS196625 AJO196625 ATK196625 BDG196625 BNC196625 BWY196625 CGU196625 CQQ196625 DAM196625 DKI196625 DUE196625 EEA196625 ENW196625 EXS196625 FHO196625 FRK196625 GBG196625 GLC196625 GUY196625 HEU196625 HOQ196625 HYM196625 III196625 ISE196625 JCA196625 JLW196625 JVS196625 KFO196625 KPK196625 KZG196625 LJC196625 LSY196625 MCU196625 MMQ196625 MWM196625 NGI196625 NQE196625 OAA196625 OJW196625 OTS196625 PDO196625 PNK196625 PXG196625 QHC196625 QQY196625 RAU196625 RKQ196625 RUM196625 SEI196625 SOE196625 SYA196625 THW196625 TRS196625 UBO196625 ULK196625 UVG196625 VFC196625 VOY196625 VYU196625 WIQ196625 WSM196625 O262161 GA262161 PW262161 ZS262161 AJO262161 ATK262161 BDG262161 BNC262161 BWY262161 CGU262161 CQQ262161 DAM262161 DKI262161 DUE262161 EEA262161 ENW262161 EXS262161 FHO262161 FRK262161 GBG262161 GLC262161 GUY262161 HEU262161 HOQ262161 HYM262161 III262161 ISE262161 JCA262161 JLW262161 JVS262161 KFO262161 KPK262161 KZG262161 LJC262161 LSY262161 MCU262161 MMQ262161 MWM262161 NGI262161 NQE262161 OAA262161 OJW262161 OTS262161 PDO262161 PNK262161 PXG262161 QHC262161 QQY262161 RAU262161 RKQ262161 RUM262161 SEI262161 SOE262161 SYA262161 THW262161 TRS262161 UBO262161 ULK262161 UVG262161 VFC262161 VOY262161 VYU262161 WIQ262161 WSM262161 O327697 GA327697 PW327697 ZS327697 AJO327697 ATK327697 BDG327697 BNC327697 BWY327697 CGU327697 CQQ327697 DAM327697 DKI327697 DUE327697 EEA327697 ENW327697 EXS327697 FHO327697 FRK327697 GBG327697 GLC327697 GUY327697 HEU327697 HOQ327697 HYM327697 III327697 ISE327697 JCA327697 JLW327697 JVS327697 KFO327697 KPK327697 KZG327697 LJC327697 LSY327697 MCU327697 MMQ327697 MWM327697 NGI327697 NQE327697 OAA327697 OJW327697 OTS327697 PDO327697 PNK327697 PXG327697 QHC327697 QQY327697 RAU327697 RKQ327697 RUM327697 SEI327697 SOE327697 SYA327697 THW327697 TRS327697 UBO327697 ULK327697 UVG327697 VFC327697 VOY327697 VYU327697 WIQ327697 WSM327697 O393233 GA393233 PW393233 ZS393233 AJO393233 ATK393233 BDG393233 BNC393233 BWY393233 CGU393233 CQQ393233 DAM393233 DKI393233 DUE393233 EEA393233 ENW393233 EXS393233 FHO393233 FRK393233 GBG393233 GLC393233 GUY393233 HEU393233 HOQ393233 HYM393233 III393233 ISE393233 JCA393233 JLW393233 JVS393233 KFO393233 KPK393233 KZG393233 LJC393233 LSY393233 MCU393233 MMQ393233 MWM393233 NGI393233 NQE393233 OAA393233 OJW393233 OTS393233 PDO393233 PNK393233 PXG393233 QHC393233 QQY393233 RAU393233 RKQ393233 RUM393233 SEI393233 SOE393233 SYA393233 THW393233 TRS393233 UBO393233 ULK393233 UVG393233 VFC393233 VOY393233 VYU393233 WIQ393233 WSM393233 O458769 GA458769 PW458769 ZS458769 AJO458769 ATK458769 BDG458769 BNC458769 BWY458769 CGU458769 CQQ458769 DAM458769 DKI458769 DUE458769 EEA458769 ENW458769 EXS458769 FHO458769 FRK458769 GBG458769 GLC458769 GUY458769 HEU458769 HOQ458769 HYM458769 III458769 ISE458769 JCA458769 JLW458769 JVS458769 KFO458769 KPK458769 KZG458769 LJC458769 LSY458769 MCU458769 MMQ458769 MWM458769 NGI458769 NQE458769 OAA458769 OJW458769 OTS458769 PDO458769 PNK458769 PXG458769 QHC458769 QQY458769 RAU458769 RKQ458769 RUM458769 SEI458769 SOE458769 SYA458769 THW458769 TRS458769 UBO458769 ULK458769 UVG458769 VFC458769 VOY458769 VYU458769 WIQ458769 WSM458769 O524305 GA524305 PW524305 ZS524305 AJO524305 ATK524305 BDG524305 BNC524305 BWY524305 CGU524305 CQQ524305 DAM524305 DKI524305 DUE524305 EEA524305 ENW524305 EXS524305 FHO524305 FRK524305 GBG524305 GLC524305 GUY524305 HEU524305 HOQ524305 HYM524305 III524305 ISE524305 JCA524305 JLW524305 JVS524305 KFO524305 KPK524305 KZG524305 LJC524305 LSY524305 MCU524305 MMQ524305 MWM524305 NGI524305 NQE524305 OAA524305 OJW524305 OTS524305 PDO524305 PNK524305 PXG524305 QHC524305 QQY524305 RAU524305 RKQ524305 RUM524305 SEI524305 SOE524305 SYA524305 THW524305 TRS524305 UBO524305 ULK524305 UVG524305 VFC524305 VOY524305 VYU524305 WIQ524305 WSM524305 O589841 GA589841 PW589841 ZS589841 AJO589841 ATK589841 BDG589841 BNC589841 BWY589841 CGU589841 CQQ589841 DAM589841 DKI589841 DUE589841 EEA589841 ENW589841 EXS589841 FHO589841 FRK589841 GBG589841 GLC589841 GUY589841 HEU589841 HOQ589841 HYM589841 III589841 ISE589841 JCA589841 JLW589841 JVS589841 KFO589841 KPK589841 KZG589841 LJC589841 LSY589841 MCU589841 MMQ589841 MWM589841 NGI589841 NQE589841 OAA589841 OJW589841 OTS589841 PDO589841 PNK589841 PXG589841 QHC589841 QQY589841 RAU589841 RKQ589841 RUM589841 SEI589841 SOE589841 SYA589841 THW589841 TRS589841 UBO589841 ULK589841 UVG589841 VFC589841 VOY589841 VYU589841 WIQ589841 WSM589841 O655377 GA655377 PW655377 ZS655377 AJO655377 ATK655377 BDG655377 BNC655377 BWY655377 CGU655377 CQQ655377 DAM655377 DKI655377 DUE655377 EEA655377 ENW655377 EXS655377 FHO655377 FRK655377 GBG655377 GLC655377 GUY655377 HEU655377 HOQ655377 HYM655377 III655377 ISE655377 JCA655377 JLW655377 JVS655377 KFO655377 KPK655377 KZG655377 LJC655377 LSY655377 MCU655377 MMQ655377 MWM655377 NGI655377 NQE655377 OAA655377 OJW655377 OTS655377 PDO655377 PNK655377 PXG655377 QHC655377 QQY655377 RAU655377 RKQ655377 RUM655377 SEI655377 SOE655377 SYA655377 THW655377 TRS655377 UBO655377 ULK655377 UVG655377 VFC655377 VOY655377 VYU655377 WIQ655377 WSM655377 O720913 GA720913 PW720913 ZS720913 AJO720913 ATK720913 BDG720913 BNC720913 BWY720913 CGU720913 CQQ720913 DAM720913 DKI720913 DUE720913 EEA720913 ENW720913 EXS720913 FHO720913 FRK720913 GBG720913 GLC720913 GUY720913 HEU720913 HOQ720913 HYM720913 III720913 ISE720913 JCA720913 JLW720913 JVS720913 KFO720913 KPK720913 KZG720913 LJC720913 LSY720913 MCU720913 MMQ720913 MWM720913 NGI720913 NQE720913 OAA720913 OJW720913 OTS720913 PDO720913 PNK720913 PXG720913 QHC720913 QQY720913 RAU720913 RKQ720913 RUM720913 SEI720913 SOE720913 SYA720913 THW720913 TRS720913 UBO720913 ULK720913 UVG720913 VFC720913 VOY720913 VYU720913 WIQ720913 WSM720913 O786449 GA786449 PW786449 ZS786449 AJO786449 ATK786449 BDG786449 BNC786449 BWY786449 CGU786449 CQQ786449 DAM786449 DKI786449 DUE786449 EEA786449 ENW786449 EXS786449 FHO786449 FRK786449 GBG786449 GLC786449 GUY786449 HEU786449 HOQ786449 HYM786449 III786449 ISE786449 JCA786449 JLW786449 JVS786449 KFO786449 KPK786449 KZG786449 LJC786449 LSY786449 MCU786449 MMQ786449 MWM786449 NGI786449 NQE786449 OAA786449 OJW786449 OTS786449 PDO786449 PNK786449 PXG786449 QHC786449 QQY786449 RAU786449 RKQ786449 RUM786449 SEI786449 SOE786449 SYA786449 THW786449 TRS786449 UBO786449 ULK786449 UVG786449 VFC786449 VOY786449 VYU786449 WIQ786449 WSM786449 O851985 GA851985 PW851985 ZS851985 AJO851985 ATK851985 BDG851985 BNC851985 BWY851985 CGU851985 CQQ851985 DAM851985 DKI851985 DUE851985 EEA851985 ENW851985 EXS851985 FHO851985 FRK851985 GBG851985 GLC851985 GUY851985 HEU851985 HOQ851985 HYM851985 III851985 ISE851985 JCA851985 JLW851985 JVS851985 KFO851985 KPK851985 KZG851985 LJC851985 LSY851985 MCU851985 MMQ851985 MWM851985 NGI851985 NQE851985 OAA851985 OJW851985 OTS851985 PDO851985 PNK851985 PXG851985 QHC851985 QQY851985 RAU851985 RKQ851985 RUM851985 SEI851985 SOE851985 SYA851985 THW851985 TRS851985 UBO851985 ULK851985 UVG851985 VFC851985 VOY851985 VYU851985 WIQ851985 WSM851985 O917521 GA917521 PW917521 ZS917521 AJO917521 ATK917521 BDG917521 BNC917521 BWY917521 CGU917521 CQQ917521 DAM917521 DKI917521 DUE917521 EEA917521 ENW917521 EXS917521 FHO917521 FRK917521 GBG917521 GLC917521 GUY917521 HEU917521 HOQ917521 HYM917521 III917521 ISE917521 JCA917521 JLW917521 JVS917521 KFO917521 KPK917521 KZG917521 LJC917521 LSY917521 MCU917521 MMQ917521 MWM917521 NGI917521 NQE917521 OAA917521 OJW917521 OTS917521 PDO917521 PNK917521 PXG917521 QHC917521 QQY917521 RAU917521 RKQ917521 RUM917521 SEI917521 SOE917521 SYA917521 THW917521 TRS917521 UBO917521 ULK917521 UVG917521 VFC917521 VOY917521 VYU917521 WIQ917521 WSM917521 O983057 GA983057 PW983057 ZS983057 AJO983057 ATK983057 BDG983057 BNC983057 BWY983057 CGU983057 CQQ983057 DAM983057 DKI983057 DUE983057 EEA983057 ENW983057 EXS983057 FHO983057 FRK983057 GBG983057 GLC983057 GUY983057 HEU983057 HOQ983057 HYM983057 III983057 ISE983057 JCA983057 JLW983057 JVS983057 KFO983057 KPK983057 KZG983057 LJC983057 LSY983057 MCU983057 MMQ983057 MWM983057 NGI983057 NQE983057 OAA983057 OJW983057 OTS983057 PDO983057 PNK983057 PXG983057 QHC983057 QQY983057 RAU983057 RKQ983057 RUM983057 SEI983057 SOE983057 SYA983057 THW983057 TRS983057 UBO983057 ULK983057 UVG983057 VFC983057 VOY983057 VYU983057 WIQ983057 WSM983057 VFI983061:VFI983062 GD19 PZ19 ZV19 AJR19 ATN19 BDJ19 BNF19 BXB19 CGX19 CQT19 DAP19 DKL19 DUH19 EED19 ENZ19 EXV19 FHR19 FRN19 GBJ19 GLF19 GVB19 HEX19 HOT19 HYP19 IIL19 ISH19 JCD19 JLZ19 JVV19 KFR19 KPN19 KZJ19 LJF19 LTB19 MCX19 MMT19 MWP19 NGL19 NQH19 OAD19 OJZ19 OTV19 PDR19 PNN19 PXJ19 QHF19 QRB19 RAX19 RKT19 RUP19 SEL19 SOH19 SYD19 THZ19 TRV19 UBR19 ULN19 UVJ19 VFF19 VPB19 VYX19 WIT19 WSP19 R65555 GD65555 PZ65555 ZV65555 AJR65555 ATN65555 BDJ65555 BNF65555 BXB65555 CGX65555 CQT65555 DAP65555 DKL65555 DUH65555 EED65555 ENZ65555 EXV65555 FHR65555 FRN65555 GBJ65555 GLF65555 GVB65555 HEX65555 HOT65555 HYP65555 IIL65555 ISH65555 JCD65555 JLZ65555 JVV65555 KFR65555 KPN65555 KZJ65555 LJF65555 LTB65555 MCX65555 MMT65555 MWP65555 NGL65555 NQH65555 OAD65555 OJZ65555 OTV65555 PDR65555 PNN65555 PXJ65555 QHF65555 QRB65555 RAX65555 RKT65555 RUP65555 SEL65555 SOH65555 SYD65555 THZ65555 TRV65555 UBR65555 ULN65555 UVJ65555 VFF65555 VPB65555 VYX65555 WIT65555 WSP65555 R131091 GD131091 PZ131091 ZV131091 AJR131091 ATN131091 BDJ131091 BNF131091 BXB131091 CGX131091 CQT131091 DAP131091 DKL131091 DUH131091 EED131091 ENZ131091 EXV131091 FHR131091 FRN131091 GBJ131091 GLF131091 GVB131091 HEX131091 HOT131091 HYP131091 IIL131091 ISH131091 JCD131091 JLZ131091 JVV131091 KFR131091 KPN131091 KZJ131091 LJF131091 LTB131091 MCX131091 MMT131091 MWP131091 NGL131091 NQH131091 OAD131091 OJZ131091 OTV131091 PDR131091 PNN131091 PXJ131091 QHF131091 QRB131091 RAX131091 RKT131091 RUP131091 SEL131091 SOH131091 SYD131091 THZ131091 TRV131091 UBR131091 ULN131091 UVJ131091 VFF131091 VPB131091 VYX131091 WIT131091 WSP131091 R196627 GD196627 PZ196627 ZV196627 AJR196627 ATN196627 BDJ196627 BNF196627 BXB196627 CGX196627 CQT196627 DAP196627 DKL196627 DUH196627 EED196627 ENZ196627 EXV196627 FHR196627 FRN196627 GBJ196627 GLF196627 GVB196627 HEX196627 HOT196627 HYP196627 IIL196627 ISH196627 JCD196627 JLZ196627 JVV196627 KFR196627 KPN196627 KZJ196627 LJF196627 LTB196627 MCX196627 MMT196627 MWP196627 NGL196627 NQH196627 OAD196627 OJZ196627 OTV196627 PDR196627 PNN196627 PXJ196627 QHF196627 QRB196627 RAX196627 RKT196627 RUP196627 SEL196627 SOH196627 SYD196627 THZ196627 TRV196627 UBR196627 ULN196627 UVJ196627 VFF196627 VPB196627 VYX196627 WIT196627 WSP196627 R262163 GD262163 PZ262163 ZV262163 AJR262163 ATN262163 BDJ262163 BNF262163 BXB262163 CGX262163 CQT262163 DAP262163 DKL262163 DUH262163 EED262163 ENZ262163 EXV262163 FHR262163 FRN262163 GBJ262163 GLF262163 GVB262163 HEX262163 HOT262163 HYP262163 IIL262163 ISH262163 JCD262163 JLZ262163 JVV262163 KFR262163 KPN262163 KZJ262163 LJF262163 LTB262163 MCX262163 MMT262163 MWP262163 NGL262163 NQH262163 OAD262163 OJZ262163 OTV262163 PDR262163 PNN262163 PXJ262163 QHF262163 QRB262163 RAX262163 RKT262163 RUP262163 SEL262163 SOH262163 SYD262163 THZ262163 TRV262163 UBR262163 ULN262163 UVJ262163 VFF262163 VPB262163 VYX262163 WIT262163 WSP262163 R327699 GD327699 PZ327699 ZV327699 AJR327699 ATN327699 BDJ327699 BNF327699 BXB327699 CGX327699 CQT327699 DAP327699 DKL327699 DUH327699 EED327699 ENZ327699 EXV327699 FHR327699 FRN327699 GBJ327699 GLF327699 GVB327699 HEX327699 HOT327699 HYP327699 IIL327699 ISH327699 JCD327699 JLZ327699 JVV327699 KFR327699 KPN327699 KZJ327699 LJF327699 LTB327699 MCX327699 MMT327699 MWP327699 NGL327699 NQH327699 OAD327699 OJZ327699 OTV327699 PDR327699 PNN327699 PXJ327699 QHF327699 QRB327699 RAX327699 RKT327699 RUP327699 SEL327699 SOH327699 SYD327699 THZ327699 TRV327699 UBR327699 ULN327699 UVJ327699 VFF327699 VPB327699 VYX327699 WIT327699 WSP327699 R393235 GD393235 PZ393235 ZV393235 AJR393235 ATN393235 BDJ393235 BNF393235 BXB393235 CGX393235 CQT393235 DAP393235 DKL393235 DUH393235 EED393235 ENZ393235 EXV393235 FHR393235 FRN393235 GBJ393235 GLF393235 GVB393235 HEX393235 HOT393235 HYP393235 IIL393235 ISH393235 JCD393235 JLZ393235 JVV393235 KFR393235 KPN393235 KZJ393235 LJF393235 LTB393235 MCX393235 MMT393235 MWP393235 NGL393235 NQH393235 OAD393235 OJZ393235 OTV393235 PDR393235 PNN393235 PXJ393235 QHF393235 QRB393235 RAX393235 RKT393235 RUP393235 SEL393235 SOH393235 SYD393235 THZ393235 TRV393235 UBR393235 ULN393235 UVJ393235 VFF393235 VPB393235 VYX393235 WIT393235 WSP393235 R458771 GD458771 PZ458771 ZV458771 AJR458771 ATN458771 BDJ458771 BNF458771 BXB458771 CGX458771 CQT458771 DAP458771 DKL458771 DUH458771 EED458771 ENZ458771 EXV458771 FHR458771 FRN458771 GBJ458771 GLF458771 GVB458771 HEX458771 HOT458771 HYP458771 IIL458771 ISH458771 JCD458771 JLZ458771 JVV458771 KFR458771 KPN458771 KZJ458771 LJF458771 LTB458771 MCX458771 MMT458771 MWP458771 NGL458771 NQH458771 OAD458771 OJZ458771 OTV458771 PDR458771 PNN458771 PXJ458771 QHF458771 QRB458771 RAX458771 RKT458771 RUP458771 SEL458771 SOH458771 SYD458771 THZ458771 TRV458771 UBR458771 ULN458771 UVJ458771 VFF458771 VPB458771 VYX458771 WIT458771 WSP458771 R524307 GD524307 PZ524307 ZV524307 AJR524307 ATN524307 BDJ524307 BNF524307 BXB524307 CGX524307 CQT524307 DAP524307 DKL524307 DUH524307 EED524307 ENZ524307 EXV524307 FHR524307 FRN524307 GBJ524307 GLF524307 GVB524307 HEX524307 HOT524307 HYP524307 IIL524307 ISH524307 JCD524307 JLZ524307 JVV524307 KFR524307 KPN524307 KZJ524307 LJF524307 LTB524307 MCX524307 MMT524307 MWP524307 NGL524307 NQH524307 OAD524307 OJZ524307 OTV524307 PDR524307 PNN524307 PXJ524307 QHF524307 QRB524307 RAX524307 RKT524307 RUP524307 SEL524307 SOH524307 SYD524307 THZ524307 TRV524307 UBR524307 ULN524307 UVJ524307 VFF524307 VPB524307 VYX524307 WIT524307 WSP524307 R589843 GD589843 PZ589843 ZV589843 AJR589843 ATN589843 BDJ589843 BNF589843 BXB589843 CGX589843 CQT589843 DAP589843 DKL589843 DUH589843 EED589843 ENZ589843 EXV589843 FHR589843 FRN589843 GBJ589843 GLF589843 GVB589843 HEX589843 HOT589843 HYP589843 IIL589843 ISH589843 JCD589843 JLZ589843 JVV589843 KFR589843 KPN589843 KZJ589843 LJF589843 LTB589843 MCX589843 MMT589843 MWP589843 NGL589843 NQH589843 OAD589843 OJZ589843 OTV589843 PDR589843 PNN589843 PXJ589843 QHF589843 QRB589843 RAX589843 RKT589843 RUP589843 SEL589843 SOH589843 SYD589843 THZ589843 TRV589843 UBR589843 ULN589843 UVJ589843 VFF589843 VPB589843 VYX589843 WIT589843 WSP589843 R655379 GD655379 PZ655379 ZV655379 AJR655379 ATN655379 BDJ655379 BNF655379 BXB655379 CGX655379 CQT655379 DAP655379 DKL655379 DUH655379 EED655379 ENZ655379 EXV655379 FHR655379 FRN655379 GBJ655379 GLF655379 GVB655379 HEX655379 HOT655379 HYP655379 IIL655379 ISH655379 JCD655379 JLZ655379 JVV655379 KFR655379 KPN655379 KZJ655379 LJF655379 LTB655379 MCX655379 MMT655379 MWP655379 NGL655379 NQH655379 OAD655379 OJZ655379 OTV655379 PDR655379 PNN655379 PXJ655379 QHF655379 QRB655379 RAX655379 RKT655379 RUP655379 SEL655379 SOH655379 SYD655379 THZ655379 TRV655379 UBR655379 ULN655379 UVJ655379 VFF655379 VPB655379 VYX655379 WIT655379 WSP655379 R720915 GD720915 PZ720915 ZV720915 AJR720915 ATN720915 BDJ720915 BNF720915 BXB720915 CGX720915 CQT720915 DAP720915 DKL720915 DUH720915 EED720915 ENZ720915 EXV720915 FHR720915 FRN720915 GBJ720915 GLF720915 GVB720915 HEX720915 HOT720915 HYP720915 IIL720915 ISH720915 JCD720915 JLZ720915 JVV720915 KFR720915 KPN720915 KZJ720915 LJF720915 LTB720915 MCX720915 MMT720915 MWP720915 NGL720915 NQH720915 OAD720915 OJZ720915 OTV720915 PDR720915 PNN720915 PXJ720915 QHF720915 QRB720915 RAX720915 RKT720915 RUP720915 SEL720915 SOH720915 SYD720915 THZ720915 TRV720915 UBR720915 ULN720915 UVJ720915 VFF720915 VPB720915 VYX720915 WIT720915 WSP720915 R786451 GD786451 PZ786451 ZV786451 AJR786451 ATN786451 BDJ786451 BNF786451 BXB786451 CGX786451 CQT786451 DAP786451 DKL786451 DUH786451 EED786451 ENZ786451 EXV786451 FHR786451 FRN786451 GBJ786451 GLF786451 GVB786451 HEX786451 HOT786451 HYP786451 IIL786451 ISH786451 JCD786451 JLZ786451 JVV786451 KFR786451 KPN786451 KZJ786451 LJF786451 LTB786451 MCX786451 MMT786451 MWP786451 NGL786451 NQH786451 OAD786451 OJZ786451 OTV786451 PDR786451 PNN786451 PXJ786451 QHF786451 QRB786451 RAX786451 RKT786451 RUP786451 SEL786451 SOH786451 SYD786451 THZ786451 TRV786451 UBR786451 ULN786451 UVJ786451 VFF786451 VPB786451 VYX786451 WIT786451 WSP786451 R851987 GD851987 PZ851987 ZV851987 AJR851987 ATN851987 BDJ851987 BNF851987 BXB851987 CGX851987 CQT851987 DAP851987 DKL851987 DUH851987 EED851987 ENZ851987 EXV851987 FHR851987 FRN851987 GBJ851987 GLF851987 GVB851987 HEX851987 HOT851987 HYP851987 IIL851987 ISH851987 JCD851987 JLZ851987 JVV851987 KFR851987 KPN851987 KZJ851987 LJF851987 LTB851987 MCX851987 MMT851987 MWP851987 NGL851987 NQH851987 OAD851987 OJZ851987 OTV851987 PDR851987 PNN851987 PXJ851987 QHF851987 QRB851987 RAX851987 RKT851987 RUP851987 SEL851987 SOH851987 SYD851987 THZ851987 TRV851987 UBR851987 ULN851987 UVJ851987 VFF851987 VPB851987 VYX851987 WIT851987 WSP851987 R917523 GD917523 PZ917523 ZV917523 AJR917523 ATN917523 BDJ917523 BNF917523 BXB917523 CGX917523 CQT917523 DAP917523 DKL917523 DUH917523 EED917523 ENZ917523 EXV917523 FHR917523 FRN917523 GBJ917523 GLF917523 GVB917523 HEX917523 HOT917523 HYP917523 IIL917523 ISH917523 JCD917523 JLZ917523 JVV917523 KFR917523 KPN917523 KZJ917523 LJF917523 LTB917523 MCX917523 MMT917523 MWP917523 NGL917523 NQH917523 OAD917523 OJZ917523 OTV917523 PDR917523 PNN917523 PXJ917523 QHF917523 QRB917523 RAX917523 RKT917523 RUP917523 SEL917523 SOH917523 SYD917523 THZ917523 TRV917523 UBR917523 ULN917523 UVJ917523 VFF917523 VPB917523 VYX917523 WIT917523 WSP917523 R983059 GD983059 PZ983059 ZV983059 AJR983059 ATN983059 BDJ983059 BNF983059 BXB983059 CGX983059 CQT983059 DAP983059 DKL983059 DUH983059 EED983059 ENZ983059 EXV983059 FHR983059 FRN983059 GBJ983059 GLF983059 GVB983059 HEX983059 HOT983059 HYP983059 IIL983059 ISH983059 JCD983059 JLZ983059 JVV983059 KFR983059 KPN983059 KZJ983059 LJF983059 LTB983059 MCX983059 MMT983059 MWP983059 NGL983059 NQH983059 OAD983059 OJZ983059 OTV983059 PDR983059 PNN983059 PXJ983059 QHF983059 QRB983059 RAX983059 RKT983059 RUP983059 SEL983059 SOH983059 SYD983059 THZ983059 TRV983059 UBR983059 ULN983059 UVJ983059 VFF983059 VPB983059 VYX983059 WIT983059 WSP983059 SYG983061:SYG983062 GM19 QI19 AAE19 AKA19 ATW19 BDS19 BNO19 BXK19 CHG19 CRC19 DAY19 DKU19 DUQ19 EEM19 EOI19 EYE19 FIA19 FRW19 GBS19 GLO19 GVK19 HFG19 HPC19 HYY19 IIU19 ISQ19 JCM19 JMI19 JWE19 KGA19 KPW19 KZS19 LJO19 LTK19 MDG19 MNC19 MWY19 NGU19 NQQ19 OAM19 OKI19 OUE19 PEA19 PNW19 PXS19 QHO19 QRK19 RBG19 RLC19 RUY19 SEU19 SOQ19 SYM19 TII19 TSE19 UCA19 ULW19 UVS19 VFO19 VPK19 VZG19 WJC19 WSY19 AA65555 GM65555 QI65555 AAE65555 AKA65555 ATW65555 BDS65555 BNO65555 BXK65555 CHG65555 CRC65555 DAY65555 DKU65555 DUQ65555 EEM65555 EOI65555 EYE65555 FIA65555 FRW65555 GBS65555 GLO65555 GVK65555 HFG65555 HPC65555 HYY65555 IIU65555 ISQ65555 JCM65555 JMI65555 JWE65555 KGA65555 KPW65555 KZS65555 LJO65555 LTK65555 MDG65555 MNC65555 MWY65555 NGU65555 NQQ65555 OAM65555 OKI65555 OUE65555 PEA65555 PNW65555 PXS65555 QHO65555 QRK65555 RBG65555 RLC65555 RUY65555 SEU65555 SOQ65555 SYM65555 TII65555 TSE65555 UCA65555 ULW65555 UVS65555 VFO65555 VPK65555 VZG65555 WJC65555 WSY65555 AA131091 GM131091 QI131091 AAE131091 AKA131091 ATW131091 BDS131091 BNO131091 BXK131091 CHG131091 CRC131091 DAY131091 DKU131091 DUQ131091 EEM131091 EOI131091 EYE131091 FIA131091 FRW131091 GBS131091 GLO131091 GVK131091 HFG131091 HPC131091 HYY131091 IIU131091 ISQ131091 JCM131091 JMI131091 JWE131091 KGA131091 KPW131091 KZS131091 LJO131091 LTK131091 MDG131091 MNC131091 MWY131091 NGU131091 NQQ131091 OAM131091 OKI131091 OUE131091 PEA131091 PNW131091 PXS131091 QHO131091 QRK131091 RBG131091 RLC131091 RUY131091 SEU131091 SOQ131091 SYM131091 TII131091 TSE131091 UCA131091 ULW131091 UVS131091 VFO131091 VPK131091 VZG131091 WJC131091 WSY131091 AA196627 GM196627 QI196627 AAE196627 AKA196627 ATW196627 BDS196627 BNO196627 BXK196627 CHG196627 CRC196627 DAY196627 DKU196627 DUQ196627 EEM196627 EOI196627 EYE196627 FIA196627 FRW196627 GBS196627 GLO196627 GVK196627 HFG196627 HPC196627 HYY196627 IIU196627 ISQ196627 JCM196627 JMI196627 JWE196627 KGA196627 KPW196627 KZS196627 LJO196627 LTK196627 MDG196627 MNC196627 MWY196627 NGU196627 NQQ196627 OAM196627 OKI196627 OUE196627 PEA196627 PNW196627 PXS196627 QHO196627 QRK196627 RBG196627 RLC196627 RUY196627 SEU196627 SOQ196627 SYM196627 TII196627 TSE196627 UCA196627 ULW196627 UVS196627 VFO196627 VPK196627 VZG196627 WJC196627 WSY196627 AA262163 GM262163 QI262163 AAE262163 AKA262163 ATW262163 BDS262163 BNO262163 BXK262163 CHG262163 CRC262163 DAY262163 DKU262163 DUQ262163 EEM262163 EOI262163 EYE262163 FIA262163 FRW262163 GBS262163 GLO262163 GVK262163 HFG262163 HPC262163 HYY262163 IIU262163 ISQ262163 JCM262163 JMI262163 JWE262163 KGA262163 KPW262163 KZS262163 LJO262163 LTK262163 MDG262163 MNC262163 MWY262163 NGU262163 NQQ262163 OAM262163 OKI262163 OUE262163 PEA262163 PNW262163 PXS262163 QHO262163 QRK262163 RBG262163 RLC262163 RUY262163 SEU262163 SOQ262163 SYM262163 TII262163 TSE262163 UCA262163 ULW262163 UVS262163 VFO262163 VPK262163 VZG262163 WJC262163 WSY262163 AA327699 GM327699 QI327699 AAE327699 AKA327699 ATW327699 BDS327699 BNO327699 BXK327699 CHG327699 CRC327699 DAY327699 DKU327699 DUQ327699 EEM327699 EOI327699 EYE327699 FIA327699 FRW327699 GBS327699 GLO327699 GVK327699 HFG327699 HPC327699 HYY327699 IIU327699 ISQ327699 JCM327699 JMI327699 JWE327699 KGA327699 KPW327699 KZS327699 LJO327699 LTK327699 MDG327699 MNC327699 MWY327699 NGU327699 NQQ327699 OAM327699 OKI327699 OUE327699 PEA327699 PNW327699 PXS327699 QHO327699 QRK327699 RBG327699 RLC327699 RUY327699 SEU327699 SOQ327699 SYM327699 TII327699 TSE327699 UCA327699 ULW327699 UVS327699 VFO327699 VPK327699 VZG327699 WJC327699 WSY327699 AA393235 GM393235 QI393235 AAE393235 AKA393235 ATW393235 BDS393235 BNO393235 BXK393235 CHG393235 CRC393235 DAY393235 DKU393235 DUQ393235 EEM393235 EOI393235 EYE393235 FIA393235 FRW393235 GBS393235 GLO393235 GVK393235 HFG393235 HPC393235 HYY393235 IIU393235 ISQ393235 JCM393235 JMI393235 JWE393235 KGA393235 KPW393235 KZS393235 LJO393235 LTK393235 MDG393235 MNC393235 MWY393235 NGU393235 NQQ393235 OAM393235 OKI393235 OUE393235 PEA393235 PNW393235 PXS393235 QHO393235 QRK393235 RBG393235 RLC393235 RUY393235 SEU393235 SOQ393235 SYM393235 TII393235 TSE393235 UCA393235 ULW393235 UVS393235 VFO393235 VPK393235 VZG393235 WJC393235 WSY393235 AA458771 GM458771 QI458771 AAE458771 AKA458771 ATW458771 BDS458771 BNO458771 BXK458771 CHG458771 CRC458771 DAY458771 DKU458771 DUQ458771 EEM458771 EOI458771 EYE458771 FIA458771 FRW458771 GBS458771 GLO458771 GVK458771 HFG458771 HPC458771 HYY458771 IIU458771 ISQ458771 JCM458771 JMI458771 JWE458771 KGA458771 KPW458771 KZS458771 LJO458771 LTK458771 MDG458771 MNC458771 MWY458771 NGU458771 NQQ458771 OAM458771 OKI458771 OUE458771 PEA458771 PNW458771 PXS458771 QHO458771 QRK458771 RBG458771 RLC458771 RUY458771 SEU458771 SOQ458771 SYM458771 TII458771 TSE458771 UCA458771 ULW458771 UVS458771 VFO458771 VPK458771 VZG458771 WJC458771 WSY458771 AA524307 GM524307 QI524307 AAE524307 AKA524307 ATW524307 BDS524307 BNO524307 BXK524307 CHG524307 CRC524307 DAY524307 DKU524307 DUQ524307 EEM524307 EOI524307 EYE524307 FIA524307 FRW524307 GBS524307 GLO524307 GVK524307 HFG524307 HPC524307 HYY524307 IIU524307 ISQ524307 JCM524307 JMI524307 JWE524307 KGA524307 KPW524307 KZS524307 LJO524307 LTK524307 MDG524307 MNC524307 MWY524307 NGU524307 NQQ524307 OAM524307 OKI524307 OUE524307 PEA524307 PNW524307 PXS524307 QHO524307 QRK524307 RBG524307 RLC524307 RUY524307 SEU524307 SOQ524307 SYM524307 TII524307 TSE524307 UCA524307 ULW524307 UVS524307 VFO524307 VPK524307 VZG524307 WJC524307 WSY524307 AA589843 GM589843 QI589843 AAE589843 AKA589843 ATW589843 BDS589843 BNO589843 BXK589843 CHG589843 CRC589843 DAY589843 DKU589843 DUQ589843 EEM589843 EOI589843 EYE589843 FIA589843 FRW589843 GBS589843 GLO589843 GVK589843 HFG589843 HPC589843 HYY589843 IIU589843 ISQ589843 JCM589843 JMI589843 JWE589843 KGA589843 KPW589843 KZS589843 LJO589843 LTK589843 MDG589843 MNC589843 MWY589843 NGU589843 NQQ589843 OAM589843 OKI589843 OUE589843 PEA589843 PNW589843 PXS589843 QHO589843 QRK589843 RBG589843 RLC589843 RUY589843 SEU589843 SOQ589843 SYM589843 TII589843 TSE589843 UCA589843 ULW589843 UVS589843 VFO589843 VPK589843 VZG589843 WJC589843 WSY589843 AA655379 GM655379 QI655379 AAE655379 AKA655379 ATW655379 BDS655379 BNO655379 BXK655379 CHG655379 CRC655379 DAY655379 DKU655379 DUQ655379 EEM655379 EOI655379 EYE655379 FIA655379 FRW655379 GBS655379 GLO655379 GVK655379 HFG655379 HPC655379 HYY655379 IIU655379 ISQ655379 JCM655379 JMI655379 JWE655379 KGA655379 KPW655379 KZS655379 LJO655379 LTK655379 MDG655379 MNC655379 MWY655379 NGU655379 NQQ655379 OAM655379 OKI655379 OUE655379 PEA655379 PNW655379 PXS655379 QHO655379 QRK655379 RBG655379 RLC655379 RUY655379 SEU655379 SOQ655379 SYM655379 TII655379 TSE655379 UCA655379 ULW655379 UVS655379 VFO655379 VPK655379 VZG655379 WJC655379 WSY655379 AA720915 GM720915 QI720915 AAE720915 AKA720915 ATW720915 BDS720915 BNO720915 BXK720915 CHG720915 CRC720915 DAY720915 DKU720915 DUQ720915 EEM720915 EOI720915 EYE720915 FIA720915 FRW720915 GBS720915 GLO720915 GVK720915 HFG720915 HPC720915 HYY720915 IIU720915 ISQ720915 JCM720915 JMI720915 JWE720915 KGA720915 KPW720915 KZS720915 LJO720915 LTK720915 MDG720915 MNC720915 MWY720915 NGU720915 NQQ720915 OAM720915 OKI720915 OUE720915 PEA720915 PNW720915 PXS720915 QHO720915 QRK720915 RBG720915 RLC720915 RUY720915 SEU720915 SOQ720915 SYM720915 TII720915 TSE720915 UCA720915 ULW720915 UVS720915 VFO720915 VPK720915 VZG720915 WJC720915 WSY720915 AA786451 GM786451 QI786451 AAE786451 AKA786451 ATW786451 BDS786451 BNO786451 BXK786451 CHG786451 CRC786451 DAY786451 DKU786451 DUQ786451 EEM786451 EOI786451 EYE786451 FIA786451 FRW786451 GBS786451 GLO786451 GVK786451 HFG786451 HPC786451 HYY786451 IIU786451 ISQ786451 JCM786451 JMI786451 JWE786451 KGA786451 KPW786451 KZS786451 LJO786451 LTK786451 MDG786451 MNC786451 MWY786451 NGU786451 NQQ786451 OAM786451 OKI786451 OUE786451 PEA786451 PNW786451 PXS786451 QHO786451 QRK786451 RBG786451 RLC786451 RUY786451 SEU786451 SOQ786451 SYM786451 TII786451 TSE786451 UCA786451 ULW786451 UVS786451 VFO786451 VPK786451 VZG786451 WJC786451 WSY786451 AA851987 GM851987 QI851987 AAE851987 AKA851987 ATW851987 BDS851987 BNO851987 BXK851987 CHG851987 CRC851987 DAY851987 DKU851987 DUQ851987 EEM851987 EOI851987 EYE851987 FIA851987 FRW851987 GBS851987 GLO851987 GVK851987 HFG851987 HPC851987 HYY851987 IIU851987 ISQ851987 JCM851987 JMI851987 JWE851987 KGA851987 KPW851987 KZS851987 LJO851987 LTK851987 MDG851987 MNC851987 MWY851987 NGU851987 NQQ851987 OAM851987 OKI851987 OUE851987 PEA851987 PNW851987 PXS851987 QHO851987 QRK851987 RBG851987 RLC851987 RUY851987 SEU851987 SOQ851987 SYM851987 TII851987 TSE851987 UCA851987 ULW851987 UVS851987 VFO851987 VPK851987 VZG851987 WJC851987 WSY851987 AA917523 GM917523 QI917523 AAE917523 AKA917523 ATW917523 BDS917523 BNO917523 BXK917523 CHG917523 CRC917523 DAY917523 DKU917523 DUQ917523 EEM917523 EOI917523 EYE917523 FIA917523 FRW917523 GBS917523 GLO917523 GVK917523 HFG917523 HPC917523 HYY917523 IIU917523 ISQ917523 JCM917523 JMI917523 JWE917523 KGA917523 KPW917523 KZS917523 LJO917523 LTK917523 MDG917523 MNC917523 MWY917523 NGU917523 NQQ917523 OAM917523 OKI917523 OUE917523 PEA917523 PNW917523 PXS917523 QHO917523 QRK917523 RBG917523 RLC917523 RUY917523 SEU917523 SOQ917523 SYM917523 TII917523 TSE917523 UCA917523 ULW917523 UVS917523 VFO917523 VPK917523 VZG917523 WJC917523 WSY917523 AA983059 GM983059 QI983059 AAE983059 AKA983059 ATW983059 BDS983059 BNO983059 BXK983059 CHG983059 CRC983059 DAY983059 DKU983059 DUQ983059 EEM983059 EOI983059 EYE983059 FIA983059 FRW983059 GBS983059 GLO983059 GVK983059 HFG983059 HPC983059 HYY983059 IIU983059 ISQ983059 JCM983059 JMI983059 JWE983059 KGA983059 KPW983059 KZS983059 LJO983059 LTK983059 MDG983059 MNC983059 MWY983059 NGU983059 NQQ983059 OAM983059 OKI983059 OUE983059 PEA983059 PNW983059 PXS983059 QHO983059 QRK983059 RBG983059 RLC983059 RUY983059 SEU983059 SOQ983059 SYM983059 TII983059 TSE983059 UCA983059 ULW983059 UVS983059 VFO983059 VPK983059 VZG983059 WJC983059 WSY983059 TIC983061:TIC983062 GJ19 QF19 AAB19 AJX19 ATT19 BDP19 BNL19 BXH19 CHD19 CQZ19 DAV19 DKR19 DUN19 EEJ19 EOF19 EYB19 FHX19 FRT19 GBP19 GLL19 GVH19 HFD19 HOZ19 HYV19 IIR19 ISN19 JCJ19 JMF19 JWB19 KFX19 KPT19 KZP19 LJL19 LTH19 MDD19 MMZ19 MWV19 NGR19 NQN19 OAJ19 OKF19 OUB19 PDX19 PNT19 PXP19 QHL19 QRH19 RBD19 RKZ19 RUV19 SER19 SON19 SYJ19 TIF19 TSB19 UBX19 ULT19 UVP19 VFL19 VPH19 VZD19 WIZ19 WSV19 X65555 GJ65555 QF65555 AAB65555 AJX65555 ATT65555 BDP65555 BNL65555 BXH65555 CHD65555 CQZ65555 DAV65555 DKR65555 DUN65555 EEJ65555 EOF65555 EYB65555 FHX65555 FRT65555 GBP65555 GLL65555 GVH65555 HFD65555 HOZ65555 HYV65555 IIR65555 ISN65555 JCJ65555 JMF65555 JWB65555 KFX65555 KPT65555 KZP65555 LJL65555 LTH65555 MDD65555 MMZ65555 MWV65555 NGR65555 NQN65555 OAJ65555 OKF65555 OUB65555 PDX65555 PNT65555 PXP65555 QHL65555 QRH65555 RBD65555 RKZ65555 RUV65555 SER65555 SON65555 SYJ65555 TIF65555 TSB65555 UBX65555 ULT65555 UVP65555 VFL65555 VPH65555 VZD65555 WIZ65555 WSV65555 X131091 GJ131091 QF131091 AAB131091 AJX131091 ATT131091 BDP131091 BNL131091 BXH131091 CHD131091 CQZ131091 DAV131091 DKR131091 DUN131091 EEJ131091 EOF131091 EYB131091 FHX131091 FRT131091 GBP131091 GLL131091 GVH131091 HFD131091 HOZ131091 HYV131091 IIR131091 ISN131091 JCJ131091 JMF131091 JWB131091 KFX131091 KPT131091 KZP131091 LJL131091 LTH131091 MDD131091 MMZ131091 MWV131091 NGR131091 NQN131091 OAJ131091 OKF131091 OUB131091 PDX131091 PNT131091 PXP131091 QHL131091 QRH131091 RBD131091 RKZ131091 RUV131091 SER131091 SON131091 SYJ131091 TIF131091 TSB131091 UBX131091 ULT131091 UVP131091 VFL131091 VPH131091 VZD131091 WIZ131091 WSV131091 X196627 GJ196627 QF196627 AAB196627 AJX196627 ATT196627 BDP196627 BNL196627 BXH196627 CHD196627 CQZ196627 DAV196627 DKR196627 DUN196627 EEJ196627 EOF196627 EYB196627 FHX196627 FRT196627 GBP196627 GLL196627 GVH196627 HFD196627 HOZ196627 HYV196627 IIR196627 ISN196627 JCJ196627 JMF196627 JWB196627 KFX196627 KPT196627 KZP196627 LJL196627 LTH196627 MDD196627 MMZ196627 MWV196627 NGR196627 NQN196627 OAJ196627 OKF196627 OUB196627 PDX196627 PNT196627 PXP196627 QHL196627 QRH196627 RBD196627 RKZ196627 RUV196627 SER196627 SON196627 SYJ196627 TIF196627 TSB196627 UBX196627 ULT196627 UVP196627 VFL196627 VPH196627 VZD196627 WIZ196627 WSV196627 X262163 GJ262163 QF262163 AAB262163 AJX262163 ATT262163 BDP262163 BNL262163 BXH262163 CHD262163 CQZ262163 DAV262163 DKR262163 DUN262163 EEJ262163 EOF262163 EYB262163 FHX262163 FRT262163 GBP262163 GLL262163 GVH262163 HFD262163 HOZ262163 HYV262163 IIR262163 ISN262163 JCJ262163 JMF262163 JWB262163 KFX262163 KPT262163 KZP262163 LJL262163 LTH262163 MDD262163 MMZ262163 MWV262163 NGR262163 NQN262163 OAJ262163 OKF262163 OUB262163 PDX262163 PNT262163 PXP262163 QHL262163 QRH262163 RBD262163 RKZ262163 RUV262163 SER262163 SON262163 SYJ262163 TIF262163 TSB262163 UBX262163 ULT262163 UVP262163 VFL262163 VPH262163 VZD262163 WIZ262163 WSV262163 X327699 GJ327699 QF327699 AAB327699 AJX327699 ATT327699 BDP327699 BNL327699 BXH327699 CHD327699 CQZ327699 DAV327699 DKR327699 DUN327699 EEJ327699 EOF327699 EYB327699 FHX327699 FRT327699 GBP327699 GLL327699 GVH327699 HFD327699 HOZ327699 HYV327699 IIR327699 ISN327699 JCJ327699 JMF327699 JWB327699 KFX327699 KPT327699 KZP327699 LJL327699 LTH327699 MDD327699 MMZ327699 MWV327699 NGR327699 NQN327699 OAJ327699 OKF327699 OUB327699 PDX327699 PNT327699 PXP327699 QHL327699 QRH327699 RBD327699 RKZ327699 RUV327699 SER327699 SON327699 SYJ327699 TIF327699 TSB327699 UBX327699 ULT327699 UVP327699 VFL327699 VPH327699 VZD327699 WIZ327699 WSV327699 X393235 GJ393235 QF393235 AAB393235 AJX393235 ATT393235 BDP393235 BNL393235 BXH393235 CHD393235 CQZ393235 DAV393235 DKR393235 DUN393235 EEJ393235 EOF393235 EYB393235 FHX393235 FRT393235 GBP393235 GLL393235 GVH393235 HFD393235 HOZ393235 HYV393235 IIR393235 ISN393235 JCJ393235 JMF393235 JWB393235 KFX393235 KPT393235 KZP393235 LJL393235 LTH393235 MDD393235 MMZ393235 MWV393235 NGR393235 NQN393235 OAJ393235 OKF393235 OUB393235 PDX393235 PNT393235 PXP393235 QHL393235 QRH393235 RBD393235 RKZ393235 RUV393235 SER393235 SON393235 SYJ393235 TIF393235 TSB393235 UBX393235 ULT393235 UVP393235 VFL393235 VPH393235 VZD393235 WIZ393235 WSV393235 X458771 GJ458771 QF458771 AAB458771 AJX458771 ATT458771 BDP458771 BNL458771 BXH458771 CHD458771 CQZ458771 DAV458771 DKR458771 DUN458771 EEJ458771 EOF458771 EYB458771 FHX458771 FRT458771 GBP458771 GLL458771 GVH458771 HFD458771 HOZ458771 HYV458771 IIR458771 ISN458771 JCJ458771 JMF458771 JWB458771 KFX458771 KPT458771 KZP458771 LJL458771 LTH458771 MDD458771 MMZ458771 MWV458771 NGR458771 NQN458771 OAJ458771 OKF458771 OUB458771 PDX458771 PNT458771 PXP458771 QHL458771 QRH458771 RBD458771 RKZ458771 RUV458771 SER458771 SON458771 SYJ458771 TIF458771 TSB458771 UBX458771 ULT458771 UVP458771 VFL458771 VPH458771 VZD458771 WIZ458771 WSV458771 X524307 GJ524307 QF524307 AAB524307 AJX524307 ATT524307 BDP524307 BNL524307 BXH524307 CHD524307 CQZ524307 DAV524307 DKR524307 DUN524307 EEJ524307 EOF524307 EYB524307 FHX524307 FRT524307 GBP524307 GLL524307 GVH524307 HFD524307 HOZ524307 HYV524307 IIR524307 ISN524307 JCJ524307 JMF524307 JWB524307 KFX524307 KPT524307 KZP524307 LJL524307 LTH524307 MDD524307 MMZ524307 MWV524307 NGR524307 NQN524307 OAJ524307 OKF524307 OUB524307 PDX524307 PNT524307 PXP524307 QHL524307 QRH524307 RBD524307 RKZ524307 RUV524307 SER524307 SON524307 SYJ524307 TIF524307 TSB524307 UBX524307 ULT524307 UVP524307 VFL524307 VPH524307 VZD524307 WIZ524307 WSV524307 X589843 GJ589843 QF589843 AAB589843 AJX589843 ATT589843 BDP589843 BNL589843 BXH589843 CHD589843 CQZ589843 DAV589843 DKR589843 DUN589843 EEJ589843 EOF589843 EYB589843 FHX589843 FRT589843 GBP589843 GLL589843 GVH589843 HFD589843 HOZ589843 HYV589843 IIR589843 ISN589843 JCJ589843 JMF589843 JWB589843 KFX589843 KPT589843 KZP589843 LJL589843 LTH589843 MDD589843 MMZ589843 MWV589843 NGR589843 NQN589843 OAJ589843 OKF589843 OUB589843 PDX589843 PNT589843 PXP589843 QHL589843 QRH589843 RBD589843 RKZ589843 RUV589843 SER589843 SON589843 SYJ589843 TIF589843 TSB589843 UBX589843 ULT589843 UVP589843 VFL589843 VPH589843 VZD589843 WIZ589843 WSV589843 X655379 GJ655379 QF655379 AAB655379 AJX655379 ATT655379 BDP655379 BNL655379 BXH655379 CHD655379 CQZ655379 DAV655379 DKR655379 DUN655379 EEJ655379 EOF655379 EYB655379 FHX655379 FRT655379 GBP655379 GLL655379 GVH655379 HFD655379 HOZ655379 HYV655379 IIR655379 ISN655379 JCJ655379 JMF655379 JWB655379 KFX655379 KPT655379 KZP655379 LJL655379 LTH655379 MDD655379 MMZ655379 MWV655379 NGR655379 NQN655379 OAJ655379 OKF655379 OUB655379 PDX655379 PNT655379 PXP655379 QHL655379 QRH655379 RBD655379 RKZ655379 RUV655379 SER655379 SON655379 SYJ655379 TIF655379 TSB655379 UBX655379 ULT655379 UVP655379 VFL655379 VPH655379 VZD655379 WIZ655379 WSV655379 X720915 GJ720915 QF720915 AAB720915 AJX720915 ATT720915 BDP720915 BNL720915 BXH720915 CHD720915 CQZ720915 DAV720915 DKR720915 DUN720915 EEJ720915 EOF720915 EYB720915 FHX720915 FRT720915 GBP720915 GLL720915 GVH720915 HFD720915 HOZ720915 HYV720915 IIR720915 ISN720915 JCJ720915 JMF720915 JWB720915 KFX720915 KPT720915 KZP720915 LJL720915 LTH720915 MDD720915 MMZ720915 MWV720915 NGR720915 NQN720915 OAJ720915 OKF720915 OUB720915 PDX720915 PNT720915 PXP720915 QHL720915 QRH720915 RBD720915 RKZ720915 RUV720915 SER720915 SON720915 SYJ720915 TIF720915 TSB720915 UBX720915 ULT720915 UVP720915 VFL720915 VPH720915 VZD720915 WIZ720915 WSV720915 X786451 GJ786451 QF786451 AAB786451 AJX786451 ATT786451 BDP786451 BNL786451 BXH786451 CHD786451 CQZ786451 DAV786451 DKR786451 DUN786451 EEJ786451 EOF786451 EYB786451 FHX786451 FRT786451 GBP786451 GLL786451 GVH786451 HFD786451 HOZ786451 HYV786451 IIR786451 ISN786451 JCJ786451 JMF786451 JWB786451 KFX786451 KPT786451 KZP786451 LJL786451 LTH786451 MDD786451 MMZ786451 MWV786451 NGR786451 NQN786451 OAJ786451 OKF786451 OUB786451 PDX786451 PNT786451 PXP786451 QHL786451 QRH786451 RBD786451 RKZ786451 RUV786451 SER786451 SON786451 SYJ786451 TIF786451 TSB786451 UBX786451 ULT786451 UVP786451 VFL786451 VPH786451 VZD786451 WIZ786451 WSV786451 X851987 GJ851987 QF851987 AAB851987 AJX851987 ATT851987 BDP851987 BNL851987 BXH851987 CHD851987 CQZ851987 DAV851987 DKR851987 DUN851987 EEJ851987 EOF851987 EYB851987 FHX851987 FRT851987 GBP851987 GLL851987 GVH851987 HFD851987 HOZ851987 HYV851987 IIR851987 ISN851987 JCJ851987 JMF851987 JWB851987 KFX851987 KPT851987 KZP851987 LJL851987 LTH851987 MDD851987 MMZ851987 MWV851987 NGR851987 NQN851987 OAJ851987 OKF851987 OUB851987 PDX851987 PNT851987 PXP851987 QHL851987 QRH851987 RBD851987 RKZ851987 RUV851987 SER851987 SON851987 SYJ851987 TIF851987 TSB851987 UBX851987 ULT851987 UVP851987 VFL851987 VPH851987 VZD851987 WIZ851987 WSV851987 X917523 GJ917523 QF917523 AAB917523 AJX917523 ATT917523 BDP917523 BNL917523 BXH917523 CHD917523 CQZ917523 DAV917523 DKR917523 DUN917523 EEJ917523 EOF917523 EYB917523 FHX917523 FRT917523 GBP917523 GLL917523 GVH917523 HFD917523 HOZ917523 HYV917523 IIR917523 ISN917523 JCJ917523 JMF917523 JWB917523 KFX917523 KPT917523 KZP917523 LJL917523 LTH917523 MDD917523 MMZ917523 MWV917523 NGR917523 NQN917523 OAJ917523 OKF917523 OUB917523 PDX917523 PNT917523 PXP917523 QHL917523 QRH917523 RBD917523 RKZ917523 RUV917523 SER917523 SON917523 SYJ917523 TIF917523 TSB917523 UBX917523 ULT917523 UVP917523 VFL917523 VPH917523 VZD917523 WIZ917523 WSV917523 X983059 GJ983059 QF983059 AAB983059 AJX983059 ATT983059 BDP983059 BNL983059 BXH983059 CHD983059 CQZ983059 DAV983059 DKR983059 DUN983059 EEJ983059 EOF983059 EYB983059 FHX983059 FRT983059 GBP983059 GLL983059 GVH983059 HFD983059 HOZ983059 HYV983059 IIR983059 ISN983059 JCJ983059 JMF983059 JWB983059 KFX983059 KPT983059 KZP983059 LJL983059 LTH983059 MDD983059 MMZ983059 MWV983059 NGR983059 NQN983059 OAJ983059 OKF983059 OUB983059 PDX983059 PNT983059 PXP983059 QHL983059 QRH983059 RBD983059 RKZ983059 RUV983059 SER983059 SON983059 SYJ983059 TIF983059 TSB983059 UBX983059 ULT983059 UVP983059 VFL983059 VPH983059 VZD983059 WIZ983059 WSV983059 ULQ983061:ULQ983062 GG19 QC19 ZY19 AJU19 ATQ19 BDM19 BNI19 BXE19 CHA19 CQW19 DAS19 DKO19 DUK19 EEG19 EOC19 EXY19 FHU19 FRQ19 GBM19 GLI19 GVE19 HFA19 HOW19 HYS19 IIO19 ISK19 JCG19 JMC19 JVY19 KFU19 KPQ19 KZM19 LJI19 LTE19 MDA19 MMW19 MWS19 NGO19 NQK19 OAG19 OKC19 OTY19 PDU19 PNQ19 PXM19 QHI19 QRE19 RBA19 RKW19 RUS19 SEO19 SOK19 SYG19 TIC19 TRY19 UBU19 ULQ19 UVM19 VFI19 VPE19 VZA19 WIW19 WSS19 U65555 GG65555 QC65555 ZY65555 AJU65555 ATQ65555 BDM65555 BNI65555 BXE65555 CHA65555 CQW65555 DAS65555 DKO65555 DUK65555 EEG65555 EOC65555 EXY65555 FHU65555 FRQ65555 GBM65555 GLI65555 GVE65555 HFA65555 HOW65555 HYS65555 IIO65555 ISK65555 JCG65555 JMC65555 JVY65555 KFU65555 KPQ65555 KZM65555 LJI65555 LTE65555 MDA65555 MMW65555 MWS65555 NGO65555 NQK65555 OAG65555 OKC65555 OTY65555 PDU65555 PNQ65555 PXM65555 QHI65555 QRE65555 RBA65555 RKW65555 RUS65555 SEO65555 SOK65555 SYG65555 TIC65555 TRY65555 UBU65555 ULQ65555 UVM65555 VFI65555 VPE65555 VZA65555 WIW65555 WSS65555 U131091 GG131091 QC131091 ZY131091 AJU131091 ATQ131091 BDM131091 BNI131091 BXE131091 CHA131091 CQW131091 DAS131091 DKO131091 DUK131091 EEG131091 EOC131091 EXY131091 FHU131091 FRQ131091 GBM131091 GLI131091 GVE131091 HFA131091 HOW131091 HYS131091 IIO131091 ISK131091 JCG131091 JMC131091 JVY131091 KFU131091 KPQ131091 KZM131091 LJI131091 LTE131091 MDA131091 MMW131091 MWS131091 NGO131091 NQK131091 OAG131091 OKC131091 OTY131091 PDU131091 PNQ131091 PXM131091 QHI131091 QRE131091 RBA131091 RKW131091 RUS131091 SEO131091 SOK131091 SYG131091 TIC131091 TRY131091 UBU131091 ULQ131091 UVM131091 VFI131091 VPE131091 VZA131091 WIW131091 WSS131091 U196627 GG196627 QC196627 ZY196627 AJU196627 ATQ196627 BDM196627 BNI196627 BXE196627 CHA196627 CQW196627 DAS196627 DKO196627 DUK196627 EEG196627 EOC196627 EXY196627 FHU196627 FRQ196627 GBM196627 GLI196627 GVE196627 HFA196627 HOW196627 HYS196627 IIO196627 ISK196627 JCG196627 JMC196627 JVY196627 KFU196627 KPQ196627 KZM196627 LJI196627 LTE196627 MDA196627 MMW196627 MWS196627 NGO196627 NQK196627 OAG196627 OKC196627 OTY196627 PDU196627 PNQ196627 PXM196627 QHI196627 QRE196627 RBA196627 RKW196627 RUS196627 SEO196627 SOK196627 SYG196627 TIC196627 TRY196627 UBU196627 ULQ196627 UVM196627 VFI196627 VPE196627 VZA196627 WIW196627 WSS196627 U262163 GG262163 QC262163 ZY262163 AJU262163 ATQ262163 BDM262163 BNI262163 BXE262163 CHA262163 CQW262163 DAS262163 DKO262163 DUK262163 EEG262163 EOC262163 EXY262163 FHU262163 FRQ262163 GBM262163 GLI262163 GVE262163 HFA262163 HOW262163 HYS262163 IIO262163 ISK262163 JCG262163 JMC262163 JVY262163 KFU262163 KPQ262163 KZM262163 LJI262163 LTE262163 MDA262163 MMW262163 MWS262163 NGO262163 NQK262163 OAG262163 OKC262163 OTY262163 PDU262163 PNQ262163 PXM262163 QHI262163 QRE262163 RBA262163 RKW262163 RUS262163 SEO262163 SOK262163 SYG262163 TIC262163 TRY262163 UBU262163 ULQ262163 UVM262163 VFI262163 VPE262163 VZA262163 WIW262163 WSS262163 U327699 GG327699 QC327699 ZY327699 AJU327699 ATQ327699 BDM327699 BNI327699 BXE327699 CHA327699 CQW327699 DAS327699 DKO327699 DUK327699 EEG327699 EOC327699 EXY327699 FHU327699 FRQ327699 GBM327699 GLI327699 GVE327699 HFA327699 HOW327699 HYS327699 IIO327699 ISK327699 JCG327699 JMC327699 JVY327699 KFU327699 KPQ327699 KZM327699 LJI327699 LTE327699 MDA327699 MMW327699 MWS327699 NGO327699 NQK327699 OAG327699 OKC327699 OTY327699 PDU327699 PNQ327699 PXM327699 QHI327699 QRE327699 RBA327699 RKW327699 RUS327699 SEO327699 SOK327699 SYG327699 TIC327699 TRY327699 UBU327699 ULQ327699 UVM327699 VFI327699 VPE327699 VZA327699 WIW327699 WSS327699 U393235 GG393235 QC393235 ZY393235 AJU393235 ATQ393235 BDM393235 BNI393235 BXE393235 CHA393235 CQW393235 DAS393235 DKO393235 DUK393235 EEG393235 EOC393235 EXY393235 FHU393235 FRQ393235 GBM393235 GLI393235 GVE393235 HFA393235 HOW393235 HYS393235 IIO393235 ISK393235 JCG393235 JMC393235 JVY393235 KFU393235 KPQ393235 KZM393235 LJI393235 LTE393235 MDA393235 MMW393235 MWS393235 NGO393235 NQK393235 OAG393235 OKC393235 OTY393235 PDU393235 PNQ393235 PXM393235 QHI393235 QRE393235 RBA393235 RKW393235 RUS393235 SEO393235 SOK393235 SYG393235 TIC393235 TRY393235 UBU393235 ULQ393235 UVM393235 VFI393235 VPE393235 VZA393235 WIW393235 WSS393235 U458771 GG458771 QC458771 ZY458771 AJU458771 ATQ458771 BDM458771 BNI458771 BXE458771 CHA458771 CQW458771 DAS458771 DKO458771 DUK458771 EEG458771 EOC458771 EXY458771 FHU458771 FRQ458771 GBM458771 GLI458771 GVE458771 HFA458771 HOW458771 HYS458771 IIO458771 ISK458771 JCG458771 JMC458771 JVY458771 KFU458771 KPQ458771 KZM458771 LJI458771 LTE458771 MDA458771 MMW458771 MWS458771 NGO458771 NQK458771 OAG458771 OKC458771 OTY458771 PDU458771 PNQ458771 PXM458771 QHI458771 QRE458771 RBA458771 RKW458771 RUS458771 SEO458771 SOK458771 SYG458771 TIC458771 TRY458771 UBU458771 ULQ458771 UVM458771 VFI458771 VPE458771 VZA458771 WIW458771 WSS458771 U524307 GG524307 QC524307 ZY524307 AJU524307 ATQ524307 BDM524307 BNI524307 BXE524307 CHA524307 CQW524307 DAS524307 DKO524307 DUK524307 EEG524307 EOC524307 EXY524307 FHU524307 FRQ524307 GBM524307 GLI524307 GVE524307 HFA524307 HOW524307 HYS524307 IIO524307 ISK524307 JCG524307 JMC524307 JVY524307 KFU524307 KPQ524307 KZM524307 LJI524307 LTE524307 MDA524307 MMW524307 MWS524307 NGO524307 NQK524307 OAG524307 OKC524307 OTY524307 PDU524307 PNQ524307 PXM524307 QHI524307 QRE524307 RBA524307 RKW524307 RUS524307 SEO524307 SOK524307 SYG524307 TIC524307 TRY524307 UBU524307 ULQ524307 UVM524307 VFI524307 VPE524307 VZA524307 WIW524307 WSS524307 U589843 GG589843 QC589843 ZY589843 AJU589843 ATQ589843 BDM589843 BNI589843 BXE589843 CHA589843 CQW589843 DAS589843 DKO589843 DUK589843 EEG589843 EOC589843 EXY589843 FHU589843 FRQ589843 GBM589843 GLI589843 GVE589843 HFA589843 HOW589843 HYS589843 IIO589843 ISK589843 JCG589843 JMC589843 JVY589843 KFU589843 KPQ589843 KZM589843 LJI589843 LTE589843 MDA589843 MMW589843 MWS589843 NGO589843 NQK589843 OAG589843 OKC589843 OTY589843 PDU589843 PNQ589843 PXM589843 QHI589843 QRE589843 RBA589843 RKW589843 RUS589843 SEO589843 SOK589843 SYG589843 TIC589843 TRY589843 UBU589843 ULQ589843 UVM589843 VFI589843 VPE589843 VZA589843 WIW589843 WSS589843 U655379 GG655379 QC655379 ZY655379 AJU655379 ATQ655379 BDM655379 BNI655379 BXE655379 CHA655379 CQW655379 DAS655379 DKO655379 DUK655379 EEG655379 EOC655379 EXY655379 FHU655379 FRQ655379 GBM655379 GLI655379 GVE655379 HFA655379 HOW655379 HYS655379 IIO655379 ISK655379 JCG655379 JMC655379 JVY655379 KFU655379 KPQ655379 KZM655379 LJI655379 LTE655379 MDA655379 MMW655379 MWS655379 NGO655379 NQK655379 OAG655379 OKC655379 OTY655379 PDU655379 PNQ655379 PXM655379 QHI655379 QRE655379 RBA655379 RKW655379 RUS655379 SEO655379 SOK655379 SYG655379 TIC655379 TRY655379 UBU655379 ULQ655379 UVM655379 VFI655379 VPE655379 VZA655379 WIW655379 WSS655379 U720915 GG720915 QC720915 ZY720915 AJU720915 ATQ720915 BDM720915 BNI720915 BXE720915 CHA720915 CQW720915 DAS720915 DKO720915 DUK720915 EEG720915 EOC720915 EXY720915 FHU720915 FRQ720915 GBM720915 GLI720915 GVE720915 HFA720915 HOW720915 HYS720915 IIO720915 ISK720915 JCG720915 JMC720915 JVY720915 KFU720915 KPQ720915 KZM720915 LJI720915 LTE720915 MDA720915 MMW720915 MWS720915 NGO720915 NQK720915 OAG720915 OKC720915 OTY720915 PDU720915 PNQ720915 PXM720915 QHI720915 QRE720915 RBA720915 RKW720915 RUS720915 SEO720915 SOK720915 SYG720915 TIC720915 TRY720915 UBU720915 ULQ720915 UVM720915 VFI720915 VPE720915 VZA720915 WIW720915 WSS720915 U786451 GG786451 QC786451 ZY786451 AJU786451 ATQ786451 BDM786451 BNI786451 BXE786451 CHA786451 CQW786451 DAS786451 DKO786451 DUK786451 EEG786451 EOC786451 EXY786451 FHU786451 FRQ786451 GBM786451 GLI786451 GVE786451 HFA786451 HOW786451 HYS786451 IIO786451 ISK786451 JCG786451 JMC786451 JVY786451 KFU786451 KPQ786451 KZM786451 LJI786451 LTE786451 MDA786451 MMW786451 MWS786451 NGO786451 NQK786451 OAG786451 OKC786451 OTY786451 PDU786451 PNQ786451 PXM786451 QHI786451 QRE786451 RBA786451 RKW786451 RUS786451 SEO786451 SOK786451 SYG786451 TIC786451 TRY786451 UBU786451 ULQ786451 UVM786451 VFI786451 VPE786451 VZA786451 WIW786451 WSS786451 U851987 GG851987 QC851987 ZY851987 AJU851987 ATQ851987 BDM851987 BNI851987 BXE851987 CHA851987 CQW851987 DAS851987 DKO851987 DUK851987 EEG851987 EOC851987 EXY851987 FHU851987 FRQ851987 GBM851987 GLI851987 GVE851987 HFA851987 HOW851987 HYS851987 IIO851987 ISK851987 JCG851987 JMC851987 JVY851987 KFU851987 KPQ851987 KZM851987 LJI851987 LTE851987 MDA851987 MMW851987 MWS851987 NGO851987 NQK851987 OAG851987 OKC851987 OTY851987 PDU851987 PNQ851987 PXM851987 QHI851987 QRE851987 RBA851987 RKW851987 RUS851987 SEO851987 SOK851987 SYG851987 TIC851987 TRY851987 UBU851987 ULQ851987 UVM851987 VFI851987 VPE851987 VZA851987 WIW851987 WSS851987 U917523 GG917523 QC917523 ZY917523 AJU917523 ATQ917523 BDM917523 BNI917523 BXE917523 CHA917523 CQW917523 DAS917523 DKO917523 DUK917523 EEG917523 EOC917523 EXY917523 FHU917523 FRQ917523 GBM917523 GLI917523 GVE917523 HFA917523 HOW917523 HYS917523 IIO917523 ISK917523 JCG917523 JMC917523 JVY917523 KFU917523 KPQ917523 KZM917523 LJI917523 LTE917523 MDA917523 MMW917523 MWS917523 NGO917523 NQK917523 OAG917523 OKC917523 OTY917523 PDU917523 PNQ917523 PXM917523 QHI917523 QRE917523 RBA917523 RKW917523 RUS917523 SEO917523 SOK917523 SYG917523 TIC917523 TRY917523 UBU917523 ULQ917523 UVM917523 VFI917523 VPE917523 VZA917523 WIW917523 WSS917523 U983059 GG983059 QC983059 ZY983059 AJU983059 ATQ983059 BDM983059 BNI983059 BXE983059 CHA983059 CQW983059 DAS983059 DKO983059 DUK983059 EEG983059 EOC983059 EXY983059 FHU983059 FRQ983059 GBM983059 GLI983059 GVE983059 HFA983059 HOW983059 HYS983059 IIO983059 ISK983059 JCG983059 JMC983059 JVY983059 KFU983059 KPQ983059 KZM983059 LJI983059 LTE983059 MDA983059 MMW983059 MWS983059 NGO983059 NQK983059 OAG983059 OKC983059 OTY983059 PDU983059 PNQ983059 PXM983059 QHI983059 QRE983059 RBA983059 RKW983059 RUS983059 SEO983059 SOK983059 SYG983059 TIC983059 TRY983059 UBU983059 ULQ983059 UVM983059 VFI983059 VPE983059 VZA983059 WIW983059 WSS983059 WIW983061:WIW983062 GA15 PW15 ZS15 AJO15 ATK15 BDG15 BNC15 BWY15 CGU15 CQQ15 DAM15 DKI15 DUE15 EEA15 ENW15 EXS15 FHO15 FRK15 GBG15 GLC15 GUY15 HEU15 HOQ15 HYM15 III15 ISE15 JCA15 JLW15 JVS15 KFO15 KPK15 KZG15 LJC15 LSY15 MCU15 MMQ15 MWM15 NGI15 NQE15 OAA15 OJW15 OTS15 PDO15 PNK15 PXG15 QHC15 QQY15 RAU15 RKQ15 RUM15 SEI15 SOE15 SYA15 THW15 TRS15 UBO15 ULK15 UVG15 VFC15 VOY15 VYU15 WIQ15 WSM15 O65551 GA65551 PW65551 ZS65551 AJO65551 ATK65551 BDG65551 BNC65551 BWY65551 CGU65551 CQQ65551 DAM65551 DKI65551 DUE65551 EEA65551 ENW65551 EXS65551 FHO65551 FRK65551 GBG65551 GLC65551 GUY65551 HEU65551 HOQ65551 HYM65551 III65551 ISE65551 JCA65551 JLW65551 JVS65551 KFO65551 KPK65551 KZG65551 LJC65551 LSY65551 MCU65551 MMQ65551 MWM65551 NGI65551 NQE65551 OAA65551 OJW65551 OTS65551 PDO65551 PNK65551 PXG65551 QHC65551 QQY65551 RAU65551 RKQ65551 RUM65551 SEI65551 SOE65551 SYA65551 THW65551 TRS65551 UBO65551 ULK65551 UVG65551 VFC65551 VOY65551 VYU65551 WIQ65551 WSM65551 O131087 GA131087 PW131087 ZS131087 AJO131087 ATK131087 BDG131087 BNC131087 BWY131087 CGU131087 CQQ131087 DAM131087 DKI131087 DUE131087 EEA131087 ENW131087 EXS131087 FHO131087 FRK131087 GBG131087 GLC131087 GUY131087 HEU131087 HOQ131087 HYM131087 III131087 ISE131087 JCA131087 JLW131087 JVS131087 KFO131087 KPK131087 KZG131087 LJC131087 LSY131087 MCU131087 MMQ131087 MWM131087 NGI131087 NQE131087 OAA131087 OJW131087 OTS131087 PDO131087 PNK131087 PXG131087 QHC131087 QQY131087 RAU131087 RKQ131087 RUM131087 SEI131087 SOE131087 SYA131087 THW131087 TRS131087 UBO131087 ULK131087 UVG131087 VFC131087 VOY131087 VYU131087 WIQ131087 WSM131087 O196623 GA196623 PW196623 ZS196623 AJO196623 ATK196623 BDG196623 BNC196623 BWY196623 CGU196623 CQQ196623 DAM196623 DKI196623 DUE196623 EEA196623 ENW196623 EXS196623 FHO196623 FRK196623 GBG196623 GLC196623 GUY196623 HEU196623 HOQ196623 HYM196623 III196623 ISE196623 JCA196623 JLW196623 JVS196623 KFO196623 KPK196623 KZG196623 LJC196623 LSY196623 MCU196623 MMQ196623 MWM196623 NGI196623 NQE196623 OAA196623 OJW196623 OTS196623 PDO196623 PNK196623 PXG196623 QHC196623 QQY196623 RAU196623 RKQ196623 RUM196623 SEI196623 SOE196623 SYA196623 THW196623 TRS196623 UBO196623 ULK196623 UVG196623 VFC196623 VOY196623 VYU196623 WIQ196623 WSM196623 O262159 GA262159 PW262159 ZS262159 AJO262159 ATK262159 BDG262159 BNC262159 BWY262159 CGU262159 CQQ262159 DAM262159 DKI262159 DUE262159 EEA262159 ENW262159 EXS262159 FHO262159 FRK262159 GBG262159 GLC262159 GUY262159 HEU262159 HOQ262159 HYM262159 III262159 ISE262159 JCA262159 JLW262159 JVS262159 KFO262159 KPK262159 KZG262159 LJC262159 LSY262159 MCU262159 MMQ262159 MWM262159 NGI262159 NQE262159 OAA262159 OJW262159 OTS262159 PDO262159 PNK262159 PXG262159 QHC262159 QQY262159 RAU262159 RKQ262159 RUM262159 SEI262159 SOE262159 SYA262159 THW262159 TRS262159 UBO262159 ULK262159 UVG262159 VFC262159 VOY262159 VYU262159 WIQ262159 WSM262159 O327695 GA327695 PW327695 ZS327695 AJO327695 ATK327695 BDG327695 BNC327695 BWY327695 CGU327695 CQQ327695 DAM327695 DKI327695 DUE327695 EEA327695 ENW327695 EXS327695 FHO327695 FRK327695 GBG327695 GLC327695 GUY327695 HEU327695 HOQ327695 HYM327695 III327695 ISE327695 JCA327695 JLW327695 JVS327695 KFO327695 KPK327695 KZG327695 LJC327695 LSY327695 MCU327695 MMQ327695 MWM327695 NGI327695 NQE327695 OAA327695 OJW327695 OTS327695 PDO327695 PNK327695 PXG327695 QHC327695 QQY327695 RAU327695 RKQ327695 RUM327695 SEI327695 SOE327695 SYA327695 THW327695 TRS327695 UBO327695 ULK327695 UVG327695 VFC327695 VOY327695 VYU327695 WIQ327695 WSM327695 O393231 GA393231 PW393231 ZS393231 AJO393231 ATK393231 BDG393231 BNC393231 BWY393231 CGU393231 CQQ393231 DAM393231 DKI393231 DUE393231 EEA393231 ENW393231 EXS393231 FHO393231 FRK393231 GBG393231 GLC393231 GUY393231 HEU393231 HOQ393231 HYM393231 III393231 ISE393231 JCA393231 JLW393231 JVS393231 KFO393231 KPK393231 KZG393231 LJC393231 LSY393231 MCU393231 MMQ393231 MWM393231 NGI393231 NQE393231 OAA393231 OJW393231 OTS393231 PDO393231 PNK393231 PXG393231 QHC393231 QQY393231 RAU393231 RKQ393231 RUM393231 SEI393231 SOE393231 SYA393231 THW393231 TRS393231 UBO393231 ULK393231 UVG393231 VFC393231 VOY393231 VYU393231 WIQ393231 WSM393231 O458767 GA458767 PW458767 ZS458767 AJO458767 ATK458767 BDG458767 BNC458767 BWY458767 CGU458767 CQQ458767 DAM458767 DKI458767 DUE458767 EEA458767 ENW458767 EXS458767 FHO458767 FRK458767 GBG458767 GLC458767 GUY458767 HEU458767 HOQ458767 HYM458767 III458767 ISE458767 JCA458767 JLW458767 JVS458767 KFO458767 KPK458767 KZG458767 LJC458767 LSY458767 MCU458767 MMQ458767 MWM458767 NGI458767 NQE458767 OAA458767 OJW458767 OTS458767 PDO458767 PNK458767 PXG458767 QHC458767 QQY458767 RAU458767 RKQ458767 RUM458767 SEI458767 SOE458767 SYA458767 THW458767 TRS458767 UBO458767 ULK458767 UVG458767 VFC458767 VOY458767 VYU458767 WIQ458767 WSM458767 O524303 GA524303 PW524303 ZS524303 AJO524303 ATK524303 BDG524303 BNC524303 BWY524303 CGU524303 CQQ524303 DAM524303 DKI524303 DUE524303 EEA524303 ENW524303 EXS524303 FHO524303 FRK524303 GBG524303 GLC524303 GUY524303 HEU524303 HOQ524303 HYM524303 III524303 ISE524303 JCA524303 JLW524303 JVS524303 KFO524303 KPK524303 KZG524303 LJC524303 LSY524303 MCU524303 MMQ524303 MWM524303 NGI524303 NQE524303 OAA524303 OJW524303 OTS524303 PDO524303 PNK524303 PXG524303 QHC524303 QQY524303 RAU524303 RKQ524303 RUM524303 SEI524303 SOE524303 SYA524303 THW524303 TRS524303 UBO524303 ULK524303 UVG524303 VFC524303 VOY524303 VYU524303 WIQ524303 WSM524303 O589839 GA589839 PW589839 ZS589839 AJO589839 ATK589839 BDG589839 BNC589839 BWY589839 CGU589839 CQQ589839 DAM589839 DKI589839 DUE589839 EEA589839 ENW589839 EXS589839 FHO589839 FRK589839 GBG589839 GLC589839 GUY589839 HEU589839 HOQ589839 HYM589839 III589839 ISE589839 JCA589839 JLW589839 JVS589839 KFO589839 KPK589839 KZG589839 LJC589839 LSY589839 MCU589839 MMQ589839 MWM589839 NGI589839 NQE589839 OAA589839 OJW589839 OTS589839 PDO589839 PNK589839 PXG589839 QHC589839 QQY589839 RAU589839 RKQ589839 RUM589839 SEI589839 SOE589839 SYA589839 THW589839 TRS589839 UBO589839 ULK589839 UVG589839 VFC589839 VOY589839 VYU589839 WIQ589839 WSM589839 O655375 GA655375 PW655375 ZS655375 AJO655375 ATK655375 BDG655375 BNC655375 BWY655375 CGU655375 CQQ655375 DAM655375 DKI655375 DUE655375 EEA655375 ENW655375 EXS655375 FHO655375 FRK655375 GBG655375 GLC655375 GUY655375 HEU655375 HOQ655375 HYM655375 III655375 ISE655375 JCA655375 JLW655375 JVS655375 KFO655375 KPK655375 KZG655375 LJC655375 LSY655375 MCU655375 MMQ655375 MWM655375 NGI655375 NQE655375 OAA655375 OJW655375 OTS655375 PDO655375 PNK655375 PXG655375 QHC655375 QQY655375 RAU655375 RKQ655375 RUM655375 SEI655375 SOE655375 SYA655375 THW655375 TRS655375 UBO655375 ULK655375 UVG655375 VFC655375 VOY655375 VYU655375 WIQ655375 WSM655375 O720911 GA720911 PW720911 ZS720911 AJO720911 ATK720911 BDG720911 BNC720911 BWY720911 CGU720911 CQQ720911 DAM720911 DKI720911 DUE720911 EEA720911 ENW720911 EXS720911 FHO720911 FRK720911 GBG720911 GLC720911 GUY720911 HEU720911 HOQ720911 HYM720911 III720911 ISE720911 JCA720911 JLW720911 JVS720911 KFO720911 KPK720911 KZG720911 LJC720911 LSY720911 MCU720911 MMQ720911 MWM720911 NGI720911 NQE720911 OAA720911 OJW720911 OTS720911 PDO720911 PNK720911 PXG720911 QHC720911 QQY720911 RAU720911 RKQ720911 RUM720911 SEI720911 SOE720911 SYA720911 THW720911 TRS720911 UBO720911 ULK720911 UVG720911 VFC720911 VOY720911 VYU720911 WIQ720911 WSM720911 O786447 GA786447 PW786447 ZS786447 AJO786447 ATK786447 BDG786447 BNC786447 BWY786447 CGU786447 CQQ786447 DAM786447 DKI786447 DUE786447 EEA786447 ENW786447 EXS786447 FHO786447 FRK786447 GBG786447 GLC786447 GUY786447 HEU786447 HOQ786447 HYM786447 III786447 ISE786447 JCA786447 JLW786447 JVS786447 KFO786447 KPK786447 KZG786447 LJC786447 LSY786447 MCU786447 MMQ786447 MWM786447 NGI786447 NQE786447 OAA786447 OJW786447 OTS786447 PDO786447 PNK786447 PXG786447 QHC786447 QQY786447 RAU786447 RKQ786447 RUM786447 SEI786447 SOE786447 SYA786447 THW786447 TRS786447 UBO786447 ULK786447 UVG786447 VFC786447 VOY786447 VYU786447 WIQ786447 WSM786447 O851983 GA851983 PW851983 ZS851983 AJO851983 ATK851983 BDG851983 BNC851983 BWY851983 CGU851983 CQQ851983 DAM851983 DKI851983 DUE851983 EEA851983 ENW851983 EXS851983 FHO851983 FRK851983 GBG851983 GLC851983 GUY851983 HEU851983 HOQ851983 HYM851983 III851983 ISE851983 JCA851983 JLW851983 JVS851983 KFO851983 KPK851983 KZG851983 LJC851983 LSY851983 MCU851983 MMQ851983 MWM851983 NGI851983 NQE851983 OAA851983 OJW851983 OTS851983 PDO851983 PNK851983 PXG851983 QHC851983 QQY851983 RAU851983 RKQ851983 RUM851983 SEI851983 SOE851983 SYA851983 THW851983 TRS851983 UBO851983 ULK851983 UVG851983 VFC851983 VOY851983 VYU851983 WIQ851983 WSM851983 O917519 GA917519 PW917519 ZS917519 AJO917519 ATK917519 BDG917519 BNC917519 BWY917519 CGU917519 CQQ917519 DAM917519 DKI917519 DUE917519 EEA917519 ENW917519 EXS917519 FHO917519 FRK917519 GBG917519 GLC917519 GUY917519 HEU917519 HOQ917519 HYM917519 III917519 ISE917519 JCA917519 JLW917519 JVS917519 KFO917519 KPK917519 KZG917519 LJC917519 LSY917519 MCU917519 MMQ917519 MWM917519 NGI917519 NQE917519 OAA917519 OJW917519 OTS917519 PDO917519 PNK917519 PXG917519 QHC917519 QQY917519 RAU917519 RKQ917519 RUM917519 SEI917519 SOE917519 SYA917519 THW917519 TRS917519 UBO917519 ULK917519 UVG917519 VFC917519 VOY917519 VYU917519 WIQ917519 WSM917519 O983055 GA983055 PW983055 ZS983055 AJO983055 ATK983055 BDG983055 BNC983055 BWY983055 CGU983055 CQQ983055 DAM983055 DKI983055 DUE983055 EEA983055 ENW983055 EXS983055 FHO983055 FRK983055 GBG983055 GLC983055 GUY983055 HEU983055 HOQ983055 HYM983055 III983055 ISE983055 JCA983055 JLW983055 JVS983055 KFO983055 KPK983055 KZG983055 LJC983055 LSY983055 MCU983055 MMQ983055 MWM983055 NGI983055 NQE983055 OAA983055 OJW983055 OTS983055 PDO983055 PNK983055 PXG983055 QHC983055 QQY983055 RAU983055 RKQ983055 RUM983055 SEI983055 SOE983055 SYA983055 THW983055 TRS983055 UBO983055 ULK983055 UVG983055 VFC983055 VOY983055 VYU983055 WIQ983055 WSM983055 UVM983061:UVM983062 GG21:GG22 QC21:QC22 ZY21:ZY22 AJU21:AJU22 ATQ21:ATQ22 BDM21:BDM22 BNI21:BNI22 BXE21:BXE22 CHA21:CHA22 CQW21:CQW22 DAS21:DAS22 DKO21:DKO22 DUK21:DUK22 EEG21:EEG22 EOC21:EOC22 EXY21:EXY22 FHU21:FHU22 FRQ21:FRQ22 GBM21:GBM22 GLI21:GLI22 GVE21:GVE22 HFA21:HFA22 HOW21:HOW22 HYS21:HYS22 IIO21:IIO22 ISK21:ISK22 JCG21:JCG22 JMC21:JMC22 JVY21:JVY22 KFU21:KFU22 KPQ21:KPQ22 KZM21:KZM22 LJI21:LJI22 LTE21:LTE22 MDA21:MDA22 MMW21:MMW22 MWS21:MWS22 NGO21:NGO22 NQK21:NQK22 OAG21:OAG22 OKC21:OKC22 OTY21:OTY22 PDU21:PDU22 PNQ21:PNQ22 PXM21:PXM22 QHI21:QHI22 QRE21:QRE22 RBA21:RBA22 RKW21:RKW22 RUS21:RUS22 SEO21:SEO22 SOK21:SOK22 SYG21:SYG22 TIC21:TIC22 TRY21:TRY22 UBU21:UBU22 ULQ21:ULQ22 UVM21:UVM22 VFI21:VFI22 VPE21:VPE22 VZA21:VZA22 WIW21:WIW22 WSS21:WSS22 U65557:U65558 GG65557:GG65558 QC65557:QC65558 ZY65557:ZY65558 AJU65557:AJU65558 ATQ65557:ATQ65558 BDM65557:BDM65558 BNI65557:BNI65558 BXE65557:BXE65558 CHA65557:CHA65558 CQW65557:CQW65558 DAS65557:DAS65558 DKO65557:DKO65558 DUK65557:DUK65558 EEG65557:EEG65558 EOC65557:EOC65558 EXY65557:EXY65558 FHU65557:FHU65558 FRQ65557:FRQ65558 GBM65557:GBM65558 GLI65557:GLI65558 GVE65557:GVE65558 HFA65557:HFA65558 HOW65557:HOW65558 HYS65557:HYS65558 IIO65557:IIO65558 ISK65557:ISK65558 JCG65557:JCG65558 JMC65557:JMC65558 JVY65557:JVY65558 KFU65557:KFU65558 KPQ65557:KPQ65558 KZM65557:KZM65558 LJI65557:LJI65558 LTE65557:LTE65558 MDA65557:MDA65558 MMW65557:MMW65558 MWS65557:MWS65558 NGO65557:NGO65558 NQK65557:NQK65558 OAG65557:OAG65558 OKC65557:OKC65558 OTY65557:OTY65558 PDU65557:PDU65558 PNQ65557:PNQ65558 PXM65557:PXM65558 QHI65557:QHI65558 QRE65557:QRE65558 RBA65557:RBA65558 RKW65557:RKW65558 RUS65557:RUS65558 SEO65557:SEO65558 SOK65557:SOK65558 SYG65557:SYG65558 TIC65557:TIC65558 TRY65557:TRY65558 UBU65557:UBU65558 ULQ65557:ULQ65558 UVM65557:UVM65558 VFI65557:VFI65558 VPE65557:VPE65558 VZA65557:VZA65558 WIW65557:WIW65558 WSS65557:WSS65558 U131093:U131094 GG131093:GG131094 QC131093:QC131094 ZY131093:ZY131094 AJU131093:AJU131094 ATQ131093:ATQ131094 BDM131093:BDM131094 BNI131093:BNI131094 BXE131093:BXE131094 CHA131093:CHA131094 CQW131093:CQW131094 DAS131093:DAS131094 DKO131093:DKO131094 DUK131093:DUK131094 EEG131093:EEG131094 EOC131093:EOC131094 EXY131093:EXY131094 FHU131093:FHU131094 FRQ131093:FRQ131094 GBM131093:GBM131094 GLI131093:GLI131094 GVE131093:GVE131094 HFA131093:HFA131094 HOW131093:HOW131094 HYS131093:HYS131094 IIO131093:IIO131094 ISK131093:ISK131094 JCG131093:JCG131094 JMC131093:JMC131094 JVY131093:JVY131094 KFU131093:KFU131094 KPQ131093:KPQ131094 KZM131093:KZM131094 LJI131093:LJI131094 LTE131093:LTE131094 MDA131093:MDA131094 MMW131093:MMW131094 MWS131093:MWS131094 NGO131093:NGO131094 NQK131093:NQK131094 OAG131093:OAG131094 OKC131093:OKC131094 OTY131093:OTY131094 PDU131093:PDU131094 PNQ131093:PNQ131094 PXM131093:PXM131094 QHI131093:QHI131094 QRE131093:QRE131094 RBA131093:RBA131094 RKW131093:RKW131094 RUS131093:RUS131094 SEO131093:SEO131094 SOK131093:SOK131094 SYG131093:SYG131094 TIC131093:TIC131094 TRY131093:TRY131094 UBU131093:UBU131094 ULQ131093:ULQ131094 UVM131093:UVM131094 VFI131093:VFI131094 VPE131093:VPE131094 VZA131093:VZA131094 WIW131093:WIW131094 WSS131093:WSS131094 U196629:U196630 GG196629:GG196630 QC196629:QC196630 ZY196629:ZY196630 AJU196629:AJU196630 ATQ196629:ATQ196630 BDM196629:BDM196630 BNI196629:BNI196630 BXE196629:BXE196630 CHA196629:CHA196630 CQW196629:CQW196630 DAS196629:DAS196630 DKO196629:DKO196630 DUK196629:DUK196630 EEG196629:EEG196630 EOC196629:EOC196630 EXY196629:EXY196630 FHU196629:FHU196630 FRQ196629:FRQ196630 GBM196629:GBM196630 GLI196629:GLI196630 GVE196629:GVE196630 HFA196629:HFA196630 HOW196629:HOW196630 HYS196629:HYS196630 IIO196629:IIO196630 ISK196629:ISK196630 JCG196629:JCG196630 JMC196629:JMC196630 JVY196629:JVY196630 KFU196629:KFU196630 KPQ196629:KPQ196630 KZM196629:KZM196630 LJI196629:LJI196630 LTE196629:LTE196630 MDA196629:MDA196630 MMW196629:MMW196630 MWS196629:MWS196630 NGO196629:NGO196630 NQK196629:NQK196630 OAG196629:OAG196630 OKC196629:OKC196630 OTY196629:OTY196630 PDU196629:PDU196630 PNQ196629:PNQ196630 PXM196629:PXM196630 QHI196629:QHI196630 QRE196629:QRE196630 RBA196629:RBA196630 RKW196629:RKW196630 RUS196629:RUS196630 SEO196629:SEO196630 SOK196629:SOK196630 SYG196629:SYG196630 TIC196629:TIC196630 TRY196629:TRY196630 UBU196629:UBU196630 ULQ196629:ULQ196630 UVM196629:UVM196630 VFI196629:VFI196630 VPE196629:VPE196630 VZA196629:VZA196630 WIW196629:WIW196630 WSS196629:WSS196630 U262165:U262166 GG262165:GG262166 QC262165:QC262166 ZY262165:ZY262166 AJU262165:AJU262166 ATQ262165:ATQ262166 BDM262165:BDM262166 BNI262165:BNI262166 BXE262165:BXE262166 CHA262165:CHA262166 CQW262165:CQW262166 DAS262165:DAS262166 DKO262165:DKO262166 DUK262165:DUK262166 EEG262165:EEG262166 EOC262165:EOC262166 EXY262165:EXY262166 FHU262165:FHU262166 FRQ262165:FRQ262166 GBM262165:GBM262166 GLI262165:GLI262166 GVE262165:GVE262166 HFA262165:HFA262166 HOW262165:HOW262166 HYS262165:HYS262166 IIO262165:IIO262166 ISK262165:ISK262166 JCG262165:JCG262166 JMC262165:JMC262166 JVY262165:JVY262166 KFU262165:KFU262166 KPQ262165:KPQ262166 KZM262165:KZM262166 LJI262165:LJI262166 LTE262165:LTE262166 MDA262165:MDA262166 MMW262165:MMW262166 MWS262165:MWS262166 NGO262165:NGO262166 NQK262165:NQK262166 OAG262165:OAG262166 OKC262165:OKC262166 OTY262165:OTY262166 PDU262165:PDU262166 PNQ262165:PNQ262166 PXM262165:PXM262166 QHI262165:QHI262166 QRE262165:QRE262166 RBA262165:RBA262166 RKW262165:RKW262166 RUS262165:RUS262166 SEO262165:SEO262166 SOK262165:SOK262166 SYG262165:SYG262166 TIC262165:TIC262166 TRY262165:TRY262166 UBU262165:UBU262166 ULQ262165:ULQ262166 UVM262165:UVM262166 VFI262165:VFI262166 VPE262165:VPE262166 VZA262165:VZA262166 WIW262165:WIW262166 WSS262165:WSS262166 U327701:U327702 GG327701:GG327702 QC327701:QC327702 ZY327701:ZY327702 AJU327701:AJU327702 ATQ327701:ATQ327702 BDM327701:BDM327702 BNI327701:BNI327702 BXE327701:BXE327702 CHA327701:CHA327702 CQW327701:CQW327702 DAS327701:DAS327702 DKO327701:DKO327702 DUK327701:DUK327702 EEG327701:EEG327702 EOC327701:EOC327702 EXY327701:EXY327702 FHU327701:FHU327702 FRQ327701:FRQ327702 GBM327701:GBM327702 GLI327701:GLI327702 GVE327701:GVE327702 HFA327701:HFA327702 HOW327701:HOW327702 HYS327701:HYS327702 IIO327701:IIO327702 ISK327701:ISK327702 JCG327701:JCG327702 JMC327701:JMC327702 JVY327701:JVY327702 KFU327701:KFU327702 KPQ327701:KPQ327702 KZM327701:KZM327702 LJI327701:LJI327702 LTE327701:LTE327702 MDA327701:MDA327702 MMW327701:MMW327702 MWS327701:MWS327702 NGO327701:NGO327702 NQK327701:NQK327702 OAG327701:OAG327702 OKC327701:OKC327702 OTY327701:OTY327702 PDU327701:PDU327702 PNQ327701:PNQ327702 PXM327701:PXM327702 QHI327701:QHI327702 QRE327701:QRE327702 RBA327701:RBA327702 RKW327701:RKW327702 RUS327701:RUS327702 SEO327701:SEO327702 SOK327701:SOK327702 SYG327701:SYG327702 TIC327701:TIC327702 TRY327701:TRY327702 UBU327701:UBU327702 ULQ327701:ULQ327702 UVM327701:UVM327702 VFI327701:VFI327702 VPE327701:VPE327702 VZA327701:VZA327702 WIW327701:WIW327702 WSS327701:WSS327702 U393237:U393238 GG393237:GG393238 QC393237:QC393238 ZY393237:ZY393238 AJU393237:AJU393238 ATQ393237:ATQ393238 BDM393237:BDM393238 BNI393237:BNI393238 BXE393237:BXE393238 CHA393237:CHA393238 CQW393237:CQW393238 DAS393237:DAS393238 DKO393237:DKO393238 DUK393237:DUK393238 EEG393237:EEG393238 EOC393237:EOC393238 EXY393237:EXY393238 FHU393237:FHU393238 FRQ393237:FRQ393238 GBM393237:GBM393238 GLI393237:GLI393238 GVE393237:GVE393238 HFA393237:HFA393238 HOW393237:HOW393238 HYS393237:HYS393238 IIO393237:IIO393238 ISK393237:ISK393238 JCG393237:JCG393238 JMC393237:JMC393238 JVY393237:JVY393238 KFU393237:KFU393238 KPQ393237:KPQ393238 KZM393237:KZM393238 LJI393237:LJI393238 LTE393237:LTE393238 MDA393237:MDA393238 MMW393237:MMW393238 MWS393237:MWS393238 NGO393237:NGO393238 NQK393237:NQK393238 OAG393237:OAG393238 OKC393237:OKC393238 OTY393237:OTY393238 PDU393237:PDU393238 PNQ393237:PNQ393238 PXM393237:PXM393238 QHI393237:QHI393238 QRE393237:QRE393238 RBA393237:RBA393238 RKW393237:RKW393238 RUS393237:RUS393238 SEO393237:SEO393238 SOK393237:SOK393238 SYG393237:SYG393238 TIC393237:TIC393238 TRY393237:TRY393238 UBU393237:UBU393238 ULQ393237:ULQ393238 UVM393237:UVM393238 VFI393237:VFI393238 VPE393237:VPE393238 VZA393237:VZA393238 WIW393237:WIW393238 WSS393237:WSS393238 U458773:U458774 GG458773:GG458774 QC458773:QC458774 ZY458773:ZY458774 AJU458773:AJU458774 ATQ458773:ATQ458774 BDM458773:BDM458774 BNI458773:BNI458774 BXE458773:BXE458774 CHA458773:CHA458774 CQW458773:CQW458774 DAS458773:DAS458774 DKO458773:DKO458774 DUK458773:DUK458774 EEG458773:EEG458774 EOC458773:EOC458774 EXY458773:EXY458774 FHU458773:FHU458774 FRQ458773:FRQ458774 GBM458773:GBM458774 GLI458773:GLI458774 GVE458773:GVE458774 HFA458773:HFA458774 HOW458773:HOW458774 HYS458773:HYS458774 IIO458773:IIO458774 ISK458773:ISK458774 JCG458773:JCG458774 JMC458773:JMC458774 JVY458773:JVY458774 KFU458773:KFU458774 KPQ458773:KPQ458774 KZM458773:KZM458774 LJI458773:LJI458774 LTE458773:LTE458774 MDA458773:MDA458774 MMW458773:MMW458774 MWS458773:MWS458774 NGO458773:NGO458774 NQK458773:NQK458774 OAG458773:OAG458774 OKC458773:OKC458774 OTY458773:OTY458774 PDU458773:PDU458774 PNQ458773:PNQ458774 PXM458773:PXM458774 QHI458773:QHI458774 QRE458773:QRE458774 RBA458773:RBA458774 RKW458773:RKW458774 RUS458773:RUS458774 SEO458773:SEO458774 SOK458773:SOK458774 SYG458773:SYG458774 TIC458773:TIC458774 TRY458773:TRY458774 UBU458773:UBU458774 ULQ458773:ULQ458774 UVM458773:UVM458774 VFI458773:VFI458774 VPE458773:VPE458774 VZA458773:VZA458774 WIW458773:WIW458774 WSS458773:WSS458774 U524309:U524310 GG524309:GG524310 QC524309:QC524310 ZY524309:ZY524310 AJU524309:AJU524310 ATQ524309:ATQ524310 BDM524309:BDM524310 BNI524309:BNI524310 BXE524309:BXE524310 CHA524309:CHA524310 CQW524309:CQW524310 DAS524309:DAS524310 DKO524309:DKO524310 DUK524309:DUK524310 EEG524309:EEG524310 EOC524309:EOC524310 EXY524309:EXY524310 FHU524309:FHU524310 FRQ524309:FRQ524310 GBM524309:GBM524310 GLI524309:GLI524310 GVE524309:GVE524310 HFA524309:HFA524310 HOW524309:HOW524310 HYS524309:HYS524310 IIO524309:IIO524310 ISK524309:ISK524310 JCG524309:JCG524310 JMC524309:JMC524310 JVY524309:JVY524310 KFU524309:KFU524310 KPQ524309:KPQ524310 KZM524309:KZM524310 LJI524309:LJI524310 LTE524309:LTE524310 MDA524309:MDA524310 MMW524309:MMW524310 MWS524309:MWS524310 NGO524309:NGO524310 NQK524309:NQK524310 OAG524309:OAG524310 OKC524309:OKC524310 OTY524309:OTY524310 PDU524309:PDU524310 PNQ524309:PNQ524310 PXM524309:PXM524310 QHI524309:QHI524310 QRE524309:QRE524310 RBA524309:RBA524310 RKW524309:RKW524310 RUS524309:RUS524310 SEO524309:SEO524310 SOK524309:SOK524310 SYG524309:SYG524310 TIC524309:TIC524310 TRY524309:TRY524310 UBU524309:UBU524310 ULQ524309:ULQ524310 UVM524309:UVM524310 VFI524309:VFI524310 VPE524309:VPE524310 VZA524309:VZA524310 WIW524309:WIW524310 WSS524309:WSS524310 U589845:U589846 GG589845:GG589846 QC589845:QC589846 ZY589845:ZY589846 AJU589845:AJU589846 ATQ589845:ATQ589846 BDM589845:BDM589846 BNI589845:BNI589846 BXE589845:BXE589846 CHA589845:CHA589846 CQW589845:CQW589846 DAS589845:DAS589846 DKO589845:DKO589846 DUK589845:DUK589846 EEG589845:EEG589846 EOC589845:EOC589846 EXY589845:EXY589846 FHU589845:FHU589846 FRQ589845:FRQ589846 GBM589845:GBM589846 GLI589845:GLI589846 GVE589845:GVE589846 HFA589845:HFA589846 HOW589845:HOW589846 HYS589845:HYS589846 IIO589845:IIO589846 ISK589845:ISK589846 JCG589845:JCG589846 JMC589845:JMC589846 JVY589845:JVY589846 KFU589845:KFU589846 KPQ589845:KPQ589846 KZM589845:KZM589846 LJI589845:LJI589846 LTE589845:LTE589846 MDA589845:MDA589846 MMW589845:MMW589846 MWS589845:MWS589846 NGO589845:NGO589846 NQK589845:NQK589846 OAG589845:OAG589846 OKC589845:OKC589846 OTY589845:OTY589846 PDU589845:PDU589846 PNQ589845:PNQ589846 PXM589845:PXM589846 QHI589845:QHI589846 QRE589845:QRE589846 RBA589845:RBA589846 RKW589845:RKW589846 RUS589845:RUS589846 SEO589845:SEO589846 SOK589845:SOK589846 SYG589845:SYG589846 TIC589845:TIC589846 TRY589845:TRY589846 UBU589845:UBU589846 ULQ589845:ULQ589846 UVM589845:UVM589846 VFI589845:VFI589846 VPE589845:VPE589846 VZA589845:VZA589846 WIW589845:WIW589846 WSS589845:WSS589846 U655381:U655382 GG655381:GG655382 QC655381:QC655382 ZY655381:ZY655382 AJU655381:AJU655382 ATQ655381:ATQ655382 BDM655381:BDM655382 BNI655381:BNI655382 BXE655381:BXE655382 CHA655381:CHA655382 CQW655381:CQW655382 DAS655381:DAS655382 DKO655381:DKO655382 DUK655381:DUK655382 EEG655381:EEG655382 EOC655381:EOC655382 EXY655381:EXY655382 FHU655381:FHU655382 FRQ655381:FRQ655382 GBM655381:GBM655382 GLI655381:GLI655382 GVE655381:GVE655382 HFA655381:HFA655382 HOW655381:HOW655382 HYS655381:HYS655382 IIO655381:IIO655382 ISK655381:ISK655382 JCG655381:JCG655382 JMC655381:JMC655382 JVY655381:JVY655382 KFU655381:KFU655382 KPQ655381:KPQ655382 KZM655381:KZM655382 LJI655381:LJI655382 LTE655381:LTE655382 MDA655381:MDA655382 MMW655381:MMW655382 MWS655381:MWS655382 NGO655381:NGO655382 NQK655381:NQK655382 OAG655381:OAG655382 OKC655381:OKC655382 OTY655381:OTY655382 PDU655381:PDU655382 PNQ655381:PNQ655382 PXM655381:PXM655382 QHI655381:QHI655382 QRE655381:QRE655382 RBA655381:RBA655382 RKW655381:RKW655382 RUS655381:RUS655382 SEO655381:SEO655382 SOK655381:SOK655382 SYG655381:SYG655382 TIC655381:TIC655382 TRY655381:TRY655382 UBU655381:UBU655382 ULQ655381:ULQ655382 UVM655381:UVM655382 VFI655381:VFI655382 VPE655381:VPE655382 VZA655381:VZA655382 WIW655381:WIW655382 WSS655381:WSS655382 U720917:U720918 GG720917:GG720918 QC720917:QC720918 ZY720917:ZY720918 AJU720917:AJU720918 ATQ720917:ATQ720918 BDM720917:BDM720918 BNI720917:BNI720918 BXE720917:BXE720918 CHA720917:CHA720918 CQW720917:CQW720918 DAS720917:DAS720918 DKO720917:DKO720918 DUK720917:DUK720918 EEG720917:EEG720918 EOC720917:EOC720918 EXY720917:EXY720918 FHU720917:FHU720918 FRQ720917:FRQ720918 GBM720917:GBM720918 GLI720917:GLI720918 GVE720917:GVE720918 HFA720917:HFA720918 HOW720917:HOW720918 HYS720917:HYS720918 IIO720917:IIO720918 ISK720917:ISK720918 JCG720917:JCG720918 JMC720917:JMC720918 JVY720917:JVY720918 KFU720917:KFU720918 KPQ720917:KPQ720918 KZM720917:KZM720918 LJI720917:LJI720918 LTE720917:LTE720918 MDA720917:MDA720918 MMW720917:MMW720918 MWS720917:MWS720918 NGO720917:NGO720918 NQK720917:NQK720918 OAG720917:OAG720918 OKC720917:OKC720918 OTY720917:OTY720918 PDU720917:PDU720918 PNQ720917:PNQ720918 PXM720917:PXM720918 QHI720917:QHI720918 QRE720917:QRE720918 RBA720917:RBA720918 RKW720917:RKW720918 RUS720917:RUS720918 SEO720917:SEO720918 SOK720917:SOK720918 SYG720917:SYG720918 TIC720917:TIC720918 TRY720917:TRY720918 UBU720917:UBU720918 ULQ720917:ULQ720918 UVM720917:UVM720918 VFI720917:VFI720918 VPE720917:VPE720918 VZA720917:VZA720918 WIW720917:WIW720918 WSS720917:WSS720918 U786453:U786454 GG786453:GG786454 QC786453:QC786454 ZY786453:ZY786454 AJU786453:AJU786454 ATQ786453:ATQ786454 BDM786453:BDM786454 BNI786453:BNI786454 BXE786453:BXE786454 CHA786453:CHA786454 CQW786453:CQW786454 DAS786453:DAS786454 DKO786453:DKO786454 DUK786453:DUK786454 EEG786453:EEG786454 EOC786453:EOC786454 EXY786453:EXY786454 FHU786453:FHU786454 FRQ786453:FRQ786454 GBM786453:GBM786454 GLI786453:GLI786454 GVE786453:GVE786454 HFA786453:HFA786454 HOW786453:HOW786454 HYS786453:HYS786454 IIO786453:IIO786454 ISK786453:ISK786454 JCG786453:JCG786454 JMC786453:JMC786454 JVY786453:JVY786454 KFU786453:KFU786454 KPQ786453:KPQ786454 KZM786453:KZM786454 LJI786453:LJI786454 LTE786453:LTE786454 MDA786453:MDA786454 MMW786453:MMW786454 MWS786453:MWS786454 NGO786453:NGO786454 NQK786453:NQK786454 OAG786453:OAG786454 OKC786453:OKC786454 OTY786453:OTY786454 PDU786453:PDU786454 PNQ786453:PNQ786454 PXM786453:PXM786454 QHI786453:QHI786454 QRE786453:QRE786454 RBA786453:RBA786454 RKW786453:RKW786454 RUS786453:RUS786454 SEO786453:SEO786454 SOK786453:SOK786454 SYG786453:SYG786454 TIC786453:TIC786454 TRY786453:TRY786454 UBU786453:UBU786454 ULQ786453:ULQ786454 UVM786453:UVM786454 VFI786453:VFI786454 VPE786453:VPE786454 VZA786453:VZA786454 WIW786453:WIW786454 WSS786453:WSS786454 U851989:U851990 GG851989:GG851990 QC851989:QC851990 ZY851989:ZY851990 AJU851989:AJU851990 ATQ851989:ATQ851990 BDM851989:BDM851990 BNI851989:BNI851990 BXE851989:BXE851990 CHA851989:CHA851990 CQW851989:CQW851990 DAS851989:DAS851990 DKO851989:DKO851990 DUK851989:DUK851990 EEG851989:EEG851990 EOC851989:EOC851990 EXY851989:EXY851990 FHU851989:FHU851990 FRQ851989:FRQ851990 GBM851989:GBM851990 GLI851989:GLI851990 GVE851989:GVE851990 HFA851989:HFA851990 HOW851989:HOW851990 HYS851989:HYS851990 IIO851989:IIO851990 ISK851989:ISK851990 JCG851989:JCG851990 JMC851989:JMC851990 JVY851989:JVY851990 KFU851989:KFU851990 KPQ851989:KPQ851990 KZM851989:KZM851990 LJI851989:LJI851990 LTE851989:LTE851990 MDA851989:MDA851990 MMW851989:MMW851990 MWS851989:MWS851990 NGO851989:NGO851990 NQK851989:NQK851990 OAG851989:OAG851990 OKC851989:OKC851990 OTY851989:OTY851990 PDU851989:PDU851990 PNQ851989:PNQ851990 PXM851989:PXM851990 QHI851989:QHI851990 QRE851989:QRE851990 RBA851989:RBA851990 RKW851989:RKW851990 RUS851989:RUS851990 SEO851989:SEO851990 SOK851989:SOK851990 SYG851989:SYG851990 TIC851989:TIC851990 TRY851989:TRY851990 UBU851989:UBU851990 ULQ851989:ULQ851990 UVM851989:UVM851990 VFI851989:VFI851990 VPE851989:VPE851990 VZA851989:VZA851990 WIW851989:WIW851990 WSS851989:WSS851990 U917525:U917526 GG917525:GG917526 QC917525:QC917526 ZY917525:ZY917526 AJU917525:AJU917526 ATQ917525:ATQ917526 BDM917525:BDM917526 BNI917525:BNI917526 BXE917525:BXE917526 CHA917525:CHA917526 CQW917525:CQW917526 DAS917525:DAS917526 DKO917525:DKO917526 DUK917525:DUK917526 EEG917525:EEG917526 EOC917525:EOC917526 EXY917525:EXY917526 FHU917525:FHU917526 FRQ917525:FRQ917526 GBM917525:GBM917526 GLI917525:GLI917526 GVE917525:GVE917526 HFA917525:HFA917526 HOW917525:HOW917526 HYS917525:HYS917526 IIO917525:IIO917526 ISK917525:ISK917526 JCG917525:JCG917526 JMC917525:JMC917526 JVY917525:JVY917526 KFU917525:KFU917526 KPQ917525:KPQ917526 KZM917525:KZM917526 LJI917525:LJI917526 LTE917525:LTE917526 MDA917525:MDA917526 MMW917525:MMW917526 MWS917525:MWS917526 NGO917525:NGO917526 NQK917525:NQK917526 OAG917525:OAG917526 OKC917525:OKC917526 OTY917525:OTY917526 PDU917525:PDU917526 PNQ917525:PNQ917526 PXM917525:PXM917526 QHI917525:QHI917526 QRE917525:QRE917526 RBA917525:RBA917526 RKW917525:RKW917526 RUS917525:RUS917526 SEO917525:SEO917526 SOK917525:SOK917526 SYG917525:SYG917526 TIC917525:TIC917526 TRY917525:TRY917526 UBU917525:UBU917526 ULQ917525:ULQ917526 UVM917525:UVM917526 VFI917525:VFI917526 VPE917525:VPE917526 VZA917525:VZA917526 WIW917525:WIW917526 WSS917525:WSS917526 U983061:U983062 GG983061:GG983062 QC983061:QC983062 ZY983061:ZY983062 AJU983061:AJU983062 ATQ983061:ATQ983062 BDM983061:BDM983062 BNI983061:BNI983062 BXE983061:BXE983062 CHA983061:CHA983062 CQW983061:CQW983062 DAS983061:DAS983062 DKO983061:DKO983062 DUK983061:DUK983062 EEG983061:EEG983062 EOC983061:EOC983062 EXY983061:EXY983062 FHU983061:FHU983062 FRQ983061:FRQ983062 GBM983061:GBM983062 GLI983061:GLI983062 GVE983061:GVE983062 HFA983061:HFA983062 HOW983061:HOW983062 HYS983061:HYS983062 IIO983061:IIO983062 ISK983061:ISK983062 JCG983061:JCG983062 JMC983061:JMC983062 JVY983061:JVY983062 KFU983061:KFU983062 KPQ983061:KPQ983062 KZM983061:KZM983062 LJI983061:LJI983062 LTE983061:LTE983062 MDA983061:MDA983062 MMW983061:MMW983062 MWS983061:MWS983062 NGO983061:NGO983062 NQK983061:NQK983062 OAG983061:OAG983062 OKC983061:OKC983062 OTY983061:OTY983062 PDU983061:PDU983062 PNQ983061:PNQ983062 PXM983061:PXM983062 QHI983061:QHI983062 QRE983061:QRE983062 RBA983061:RBA983062 RKW983061:RKW983062 RUS983061:RUS983062 SEO983061:SEO983062 SOK983061:SOK983062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6"/>
  <sheetViews>
    <sheetView showGridLines="0" zoomScale="85" zoomScaleNormal="85" zoomScaleSheetLayoutView="100" workbookViewId="0">
      <selection activeCell="B1" sqref="B1"/>
    </sheetView>
  </sheetViews>
  <sheetFormatPr defaultColWidth="0" defaultRowHeight="0" customHeight="1" zeroHeight="1" x14ac:dyDescent="0.25"/>
  <cols>
    <col min="1" max="1" width="8.28515625" style="106" customWidth="1"/>
    <col min="2" max="2" width="17.28515625" style="32" customWidth="1"/>
    <col min="3" max="5" width="14" style="32" customWidth="1"/>
    <col min="6" max="6" width="14.5703125" style="32" customWidth="1"/>
    <col min="7" max="8" width="20.42578125" style="32" customWidth="1"/>
    <col min="9" max="9" width="17.7109375" style="32" customWidth="1"/>
    <col min="10" max="10" width="13.85546875" style="32" customWidth="1"/>
    <col min="11" max="11" width="14.85546875" style="32" customWidth="1"/>
    <col min="12" max="12" width="26.140625" style="32" customWidth="1"/>
    <col min="13" max="14" width="14.85546875" style="32" hidden="1" customWidth="1"/>
    <col min="15" max="254" width="0" style="32" hidden="1" customWidth="1"/>
    <col min="255" max="255" width="2.140625" style="32" hidden="1" customWidth="1"/>
    <col min="256" max="16383" width="3.85546875" style="32" hidden="1"/>
    <col min="16384" max="16384" width="2" style="32" customWidth="1"/>
  </cols>
  <sheetData>
    <row r="1" spans="1:15" ht="29.25" customHeight="1" x14ac:dyDescent="0.25">
      <c r="B1" s="409"/>
      <c r="C1" s="409" t="s">
        <v>271</v>
      </c>
      <c r="D1" s="409"/>
      <c r="E1" s="409"/>
      <c r="F1" s="409"/>
      <c r="G1" s="409"/>
      <c r="H1" s="409"/>
      <c r="I1" s="409"/>
      <c r="J1" s="409"/>
      <c r="K1" s="409"/>
      <c r="L1" s="409"/>
    </row>
    <row r="2" spans="1:15" ht="6" customHeight="1" x14ac:dyDescent="0.25"/>
    <row r="3" spans="1:15" ht="18.75" customHeight="1" x14ac:dyDescent="0.25">
      <c r="B3" s="96" t="s">
        <v>233</v>
      </c>
      <c r="C3" s="617" t="s">
        <v>91</v>
      </c>
      <c r="D3" s="618"/>
      <c r="E3" s="619"/>
      <c r="F3" s="96" t="s">
        <v>231</v>
      </c>
      <c r="G3" s="674"/>
      <c r="H3" s="675"/>
      <c r="J3" s="96" t="s">
        <v>67</v>
      </c>
      <c r="K3" s="676" t="s">
        <v>91</v>
      </c>
      <c r="L3" s="677"/>
    </row>
    <row r="4" spans="1:15" ht="18.75" customHeight="1" x14ac:dyDescent="0.25">
      <c r="B4" s="96" t="s">
        <v>234</v>
      </c>
      <c r="C4" s="617" t="s">
        <v>91</v>
      </c>
      <c r="D4" s="618"/>
      <c r="E4" s="619"/>
      <c r="F4" s="408" t="s">
        <v>272</v>
      </c>
      <c r="G4" s="674"/>
      <c r="H4" s="675"/>
      <c r="J4" s="96" t="s">
        <v>64</v>
      </c>
      <c r="K4" s="678" t="s">
        <v>91</v>
      </c>
      <c r="L4" s="679"/>
    </row>
    <row r="5" spans="1:15" ht="18.75" customHeight="1" x14ac:dyDescent="0.25">
      <c r="B5" s="96" t="s">
        <v>235</v>
      </c>
      <c r="C5" s="617" t="s">
        <v>91</v>
      </c>
      <c r="D5" s="618"/>
      <c r="E5" s="619"/>
      <c r="F5" s="96" t="s">
        <v>232</v>
      </c>
      <c r="G5" s="312" t="s">
        <v>91</v>
      </c>
      <c r="H5" s="311"/>
      <c r="J5" s="96" t="s">
        <v>65</v>
      </c>
      <c r="K5" s="615" t="s">
        <v>91</v>
      </c>
      <c r="L5" s="616"/>
    </row>
    <row r="6" spans="1:15" ht="18.75" customHeight="1" x14ac:dyDescent="0.25">
      <c r="B6" s="96" t="s">
        <v>236</v>
      </c>
      <c r="C6" s="617" t="s">
        <v>91</v>
      </c>
      <c r="D6" s="618"/>
      <c r="E6" s="619"/>
      <c r="J6" s="96" t="s">
        <v>66</v>
      </c>
      <c r="K6" s="615" t="s">
        <v>91</v>
      </c>
      <c r="L6" s="616"/>
    </row>
    <row r="7" spans="1:15" ht="18.75" customHeight="1" x14ac:dyDescent="0.25">
      <c r="A7" s="107"/>
      <c r="B7" s="96" t="s">
        <v>237</v>
      </c>
      <c r="C7" s="620" t="s">
        <v>91</v>
      </c>
      <c r="D7" s="621"/>
      <c r="E7" s="622"/>
      <c r="F7" s="96" t="s">
        <v>56</v>
      </c>
      <c r="G7" s="623"/>
      <c r="H7" s="624"/>
    </row>
    <row r="8" spans="1:15" ht="18.75" customHeight="1" x14ac:dyDescent="0.25">
      <c r="A8" s="646"/>
      <c r="B8" s="96" t="s">
        <v>238</v>
      </c>
      <c r="C8" s="620" t="s">
        <v>91</v>
      </c>
      <c r="D8" s="621"/>
      <c r="E8" s="307"/>
      <c r="F8" s="97"/>
      <c r="G8" s="638" t="s">
        <v>259</v>
      </c>
      <c r="H8" s="639"/>
    </row>
    <row r="9" spans="1:15" ht="18.75" customHeight="1" x14ac:dyDescent="0.25">
      <c r="A9" s="646"/>
      <c r="B9" s="96" t="s">
        <v>239</v>
      </c>
      <c r="C9" s="308" t="s">
        <v>91</v>
      </c>
      <c r="D9" s="309"/>
      <c r="E9" s="307"/>
    </row>
    <row r="10" spans="1:15" ht="18.75" customHeight="1" x14ac:dyDescent="0.25">
      <c r="A10" s="646"/>
      <c r="B10" s="96" t="s">
        <v>240</v>
      </c>
      <c r="C10" s="310" t="s">
        <v>91</v>
      </c>
      <c r="D10" s="309" t="s">
        <v>91</v>
      </c>
      <c r="E10" s="307"/>
      <c r="F10" s="99"/>
      <c r="H10" s="98"/>
    </row>
    <row r="11" spans="1:15" ht="6.75" customHeight="1" x14ac:dyDescent="0.25">
      <c r="A11" s="646"/>
      <c r="C11" s="100"/>
      <c r="D11" s="100"/>
      <c r="E11" s="100"/>
      <c r="F11" s="100"/>
      <c r="G11" s="100"/>
    </row>
    <row r="12" spans="1:15" s="101" customFormat="1" ht="18.75" customHeight="1" x14ac:dyDescent="0.25">
      <c r="A12" s="646"/>
      <c r="B12" s="633" t="s">
        <v>37</v>
      </c>
      <c r="C12" s="634" t="s">
        <v>31</v>
      </c>
      <c r="D12" s="636"/>
      <c r="E12" s="636"/>
      <c r="F12" s="636"/>
      <c r="G12" s="637"/>
      <c r="H12" s="633" t="s">
        <v>241</v>
      </c>
      <c r="I12" s="634" t="s">
        <v>32</v>
      </c>
      <c r="J12" s="635"/>
      <c r="K12" s="130"/>
      <c r="L12" s="629" t="s">
        <v>33</v>
      </c>
    </row>
    <row r="13" spans="1:15" s="101" customFormat="1" ht="18.75" customHeight="1" x14ac:dyDescent="0.25">
      <c r="A13" s="646"/>
      <c r="B13" s="651"/>
      <c r="C13" s="633" t="s">
        <v>34</v>
      </c>
      <c r="D13" s="634" t="s">
        <v>35</v>
      </c>
      <c r="E13" s="635"/>
      <c r="F13" s="633" t="s">
        <v>58</v>
      </c>
      <c r="G13" s="631" t="s">
        <v>36</v>
      </c>
      <c r="H13" s="631"/>
      <c r="I13" s="633" t="s">
        <v>46</v>
      </c>
      <c r="J13" s="631" t="s">
        <v>63</v>
      </c>
      <c r="K13" s="633" t="s">
        <v>36</v>
      </c>
      <c r="L13" s="629"/>
      <c r="M13" s="102"/>
      <c r="N13" s="102"/>
      <c r="O13" s="102"/>
    </row>
    <row r="14" spans="1:15" s="101" customFormat="1" ht="18.75" customHeight="1" x14ac:dyDescent="0.25">
      <c r="A14" s="646"/>
      <c r="B14" s="652"/>
      <c r="C14" s="632"/>
      <c r="D14" s="129" t="s">
        <v>57</v>
      </c>
      <c r="E14" s="129" t="s">
        <v>59</v>
      </c>
      <c r="F14" s="632"/>
      <c r="G14" s="632"/>
      <c r="H14" s="632"/>
      <c r="I14" s="632"/>
      <c r="J14" s="632"/>
      <c r="K14" s="632"/>
      <c r="L14" s="630"/>
      <c r="M14" s="102"/>
      <c r="N14" s="102"/>
      <c r="O14" s="102"/>
    </row>
    <row r="15" spans="1:15" s="101" customFormat="1" ht="18.75" customHeight="1" x14ac:dyDescent="0.25">
      <c r="A15" s="646"/>
      <c r="B15" s="653" t="str">
        <f>C4</f>
        <v xml:space="preserve"> </v>
      </c>
      <c r="C15" s="313" t="s">
        <v>91</v>
      </c>
      <c r="D15" s="313" t="s">
        <v>91</v>
      </c>
      <c r="E15" s="313" t="s">
        <v>91</v>
      </c>
      <c r="F15" s="313" t="s">
        <v>91</v>
      </c>
      <c r="G15" s="314">
        <f>SUM(C15:F15)</f>
        <v>0</v>
      </c>
      <c r="H15" s="628" t="e">
        <f>(E15+D15)/(G15-C15)</f>
        <v>#VALUE!</v>
      </c>
      <c r="I15" s="315" t="s">
        <v>91</v>
      </c>
      <c r="J15" s="316" t="s">
        <v>91</v>
      </c>
      <c r="K15" s="626" t="e">
        <f>+J15+I15</f>
        <v>#VALUE!</v>
      </c>
      <c r="L15" s="625" t="e">
        <f>IF(I15=0,0,I15/K15)</f>
        <v>#VALUE!</v>
      </c>
    </row>
    <row r="16" spans="1:15" s="101" customFormat="1" ht="18.75" customHeight="1" x14ac:dyDescent="0.25">
      <c r="A16" s="646"/>
      <c r="B16" s="654"/>
      <c r="C16" s="317" t="e">
        <f>C15/$G$15</f>
        <v>#VALUE!</v>
      </c>
      <c r="D16" s="317" t="e">
        <f t="shared" ref="D16:G16" si="0">D15/$G$15</f>
        <v>#VALUE!</v>
      </c>
      <c r="E16" s="317" t="e">
        <f t="shared" si="0"/>
        <v>#VALUE!</v>
      </c>
      <c r="F16" s="317" t="e">
        <f t="shared" si="0"/>
        <v>#VALUE!</v>
      </c>
      <c r="G16" s="317" t="e">
        <f t="shared" si="0"/>
        <v>#DIV/0!</v>
      </c>
      <c r="H16" s="625"/>
      <c r="I16" s="317" t="e">
        <f>I15/K15</f>
        <v>#VALUE!</v>
      </c>
      <c r="J16" s="317" t="e">
        <f>J15/K15</f>
        <v>#VALUE!</v>
      </c>
      <c r="K16" s="627"/>
      <c r="L16" s="625"/>
    </row>
    <row r="17" spans="1:12" ht="4.5" customHeight="1" x14ac:dyDescent="0.25">
      <c r="A17" s="646"/>
      <c r="B17" s="103"/>
      <c r="C17" s="104"/>
      <c r="D17" s="104"/>
      <c r="E17" s="104"/>
      <c r="F17" s="104"/>
      <c r="G17" s="104"/>
      <c r="H17" s="104"/>
      <c r="I17" s="104"/>
    </row>
    <row r="18" spans="1:12" s="101" customFormat="1" ht="23.25" customHeight="1" x14ac:dyDescent="0.2">
      <c r="A18" s="646"/>
      <c r="B18" s="647" t="s">
        <v>37</v>
      </c>
      <c r="C18" s="634" t="s">
        <v>60</v>
      </c>
      <c r="D18" s="649"/>
      <c r="E18" s="649"/>
      <c r="F18" s="650"/>
      <c r="G18" s="634" t="s">
        <v>61</v>
      </c>
      <c r="H18" s="636"/>
      <c r="I18" s="636"/>
      <c r="J18" s="635"/>
      <c r="K18" s="670"/>
      <c r="L18" s="671"/>
    </row>
    <row r="19" spans="1:12" s="101" customFormat="1" ht="23.25" customHeight="1" x14ac:dyDescent="0.25">
      <c r="A19" s="108"/>
      <c r="B19" s="648"/>
      <c r="C19" s="129" t="s">
        <v>57</v>
      </c>
      <c r="D19" s="129" t="s">
        <v>59</v>
      </c>
      <c r="E19" s="129" t="s">
        <v>62</v>
      </c>
      <c r="F19" s="129" t="s">
        <v>36</v>
      </c>
      <c r="G19" s="129" t="s">
        <v>69</v>
      </c>
      <c r="H19" s="129" t="s">
        <v>68</v>
      </c>
      <c r="I19" s="634" t="s">
        <v>242</v>
      </c>
      <c r="J19" s="635"/>
      <c r="K19" s="670"/>
      <c r="L19" s="671"/>
    </row>
    <row r="20" spans="1:12" s="101" customFormat="1" ht="18.75" customHeight="1" x14ac:dyDescent="0.25">
      <c r="A20" s="108"/>
      <c r="B20" s="645" t="str">
        <f>B15</f>
        <v xml:space="preserve"> </v>
      </c>
      <c r="C20" s="318" t="s">
        <v>91</v>
      </c>
      <c r="D20" s="318" t="s">
        <v>91</v>
      </c>
      <c r="E20" s="318" t="s">
        <v>91</v>
      </c>
      <c r="F20" s="323">
        <f>SUM(C20:E20)</f>
        <v>0</v>
      </c>
      <c r="G20" s="318" t="s">
        <v>91</v>
      </c>
      <c r="H20" s="318" t="s">
        <v>91</v>
      </c>
      <c r="I20" s="669" t="s">
        <v>91</v>
      </c>
      <c r="J20" s="669"/>
      <c r="K20" s="672"/>
      <c r="L20" s="673"/>
    </row>
    <row r="21" spans="1:12" s="105" customFormat="1" ht="18" customHeight="1" x14ac:dyDescent="0.25">
      <c r="A21" s="109"/>
      <c r="B21" s="645"/>
      <c r="C21" s="319" t="e">
        <f>C20/$F$20</f>
        <v>#VALUE!</v>
      </c>
      <c r="D21" s="319" t="e">
        <f t="shared" ref="D21:F21" si="1">D20/$F$20</f>
        <v>#VALUE!</v>
      </c>
      <c r="E21" s="319" t="e">
        <f t="shared" si="1"/>
        <v>#VALUE!</v>
      </c>
      <c r="F21" s="319" t="e">
        <f t="shared" si="1"/>
        <v>#DIV/0!</v>
      </c>
      <c r="G21" s="319" t="e">
        <f>G20/I20</f>
        <v>#VALUE!</v>
      </c>
      <c r="H21" s="319" t="e">
        <f>H20/I20</f>
        <v>#VALUE!</v>
      </c>
      <c r="I21" s="669"/>
      <c r="J21" s="669"/>
      <c r="K21" s="672"/>
      <c r="L21" s="673"/>
    </row>
    <row r="22" spans="1:12" s="127" customFormat="1" ht="6" customHeight="1" x14ac:dyDescent="0.25">
      <c r="A22" s="126"/>
      <c r="B22" s="108"/>
      <c r="C22" s="108"/>
      <c r="D22" s="101"/>
      <c r="E22" s="101"/>
      <c r="F22" s="101"/>
      <c r="G22" s="101"/>
      <c r="H22" s="101"/>
    </row>
    <row r="23" spans="1:12" s="127" customFormat="1" ht="18" customHeight="1" x14ac:dyDescent="0.25">
      <c r="A23" s="126"/>
      <c r="B23" s="642" t="s">
        <v>244</v>
      </c>
      <c r="C23" s="643"/>
      <c r="D23" s="644"/>
      <c r="E23" s="101"/>
      <c r="F23" s="642" t="s">
        <v>244</v>
      </c>
      <c r="G23" s="643"/>
      <c r="H23" s="643"/>
      <c r="I23" s="658" t="e">
        <f>CONCATENATE("RESULTADO",":  ",IF(H26&gt;=80%,"ÍNDICE VPL SATISFATÓRIO","ÍNDICE VPL ABAIXO DO SATISFATÓRIO"))</f>
        <v>#VALUE!</v>
      </c>
      <c r="J23" s="659"/>
      <c r="K23" s="659"/>
      <c r="L23" s="660"/>
    </row>
    <row r="24" spans="1:12" s="127" customFormat="1" ht="15" customHeight="1" x14ac:dyDescent="0.2">
      <c r="A24" s="126"/>
      <c r="B24" s="667" t="s">
        <v>245</v>
      </c>
      <c r="C24" s="668"/>
      <c r="D24" s="320" t="s">
        <v>91</v>
      </c>
      <c r="E24" s="101"/>
      <c r="F24" s="667" t="s">
        <v>250</v>
      </c>
      <c r="G24" s="668"/>
      <c r="H24" s="324" t="str">
        <f>K3</f>
        <v xml:space="preserve"> </v>
      </c>
      <c r="I24" s="661"/>
      <c r="J24" s="662"/>
      <c r="K24" s="662"/>
      <c r="L24" s="663"/>
    </row>
    <row r="25" spans="1:12" s="127" customFormat="1" ht="15" customHeight="1" x14ac:dyDescent="0.2">
      <c r="A25" s="126"/>
      <c r="B25" s="640" t="s">
        <v>249</v>
      </c>
      <c r="C25" s="641"/>
      <c r="D25" s="320" t="s">
        <v>91</v>
      </c>
      <c r="E25" s="101"/>
      <c r="F25" s="640" t="s">
        <v>251</v>
      </c>
      <c r="G25" s="641"/>
      <c r="H25" s="325">
        <f>'3 EVOLUÇÃO DE VENDAS'!G10</f>
        <v>0</v>
      </c>
      <c r="I25" s="661"/>
      <c r="J25" s="662"/>
      <c r="K25" s="662"/>
      <c r="L25" s="663"/>
    </row>
    <row r="26" spans="1:12" s="127" customFormat="1" ht="15" customHeight="1" x14ac:dyDescent="0.2">
      <c r="A26" s="126"/>
      <c r="B26" s="640" t="s">
        <v>246</v>
      </c>
      <c r="C26" s="641"/>
      <c r="D26" s="321" t="str">
        <f>C10</f>
        <v xml:space="preserve"> </v>
      </c>
      <c r="E26" s="101"/>
      <c r="F26" s="640" t="s">
        <v>243</v>
      </c>
      <c r="G26" s="641"/>
      <c r="H26" s="326" t="e">
        <f>H25/H24</f>
        <v>#VALUE!</v>
      </c>
      <c r="I26" s="661"/>
      <c r="J26" s="662"/>
      <c r="K26" s="662"/>
      <c r="L26" s="663"/>
    </row>
    <row r="27" spans="1:12" ht="15" customHeight="1" x14ac:dyDescent="0.2">
      <c r="B27" s="640" t="s">
        <v>247</v>
      </c>
      <c r="C27" s="641"/>
      <c r="D27" s="322" t="e">
        <f>_xlfn.DAYS(D25,D24)</f>
        <v>#VALUE!</v>
      </c>
      <c r="E27" s="101"/>
      <c r="F27" s="133"/>
      <c r="G27" s="134"/>
      <c r="H27" s="131"/>
      <c r="I27" s="661"/>
      <c r="J27" s="662"/>
      <c r="K27" s="662"/>
      <c r="L27" s="663"/>
    </row>
    <row r="28" spans="1:12" ht="15" customHeight="1" x14ac:dyDescent="0.2">
      <c r="B28" s="655" t="s">
        <v>248</v>
      </c>
      <c r="C28" s="656"/>
      <c r="D28" s="322" t="e">
        <f>D27/365</f>
        <v>#VALUE!</v>
      </c>
      <c r="E28" s="101"/>
      <c r="F28" s="135"/>
      <c r="G28" s="136"/>
      <c r="H28" s="132"/>
      <c r="I28" s="664"/>
      <c r="J28" s="665"/>
      <c r="K28" s="665"/>
      <c r="L28" s="666"/>
    </row>
    <row r="29" spans="1:12" ht="12.75" x14ac:dyDescent="0.25">
      <c r="E29" s="128"/>
      <c r="I29" s="101"/>
      <c r="J29" s="101"/>
      <c r="K29" s="101"/>
    </row>
    <row r="30" spans="1:12" ht="12.75" x14ac:dyDescent="0.25">
      <c r="E30" s="124"/>
      <c r="I30" s="657"/>
      <c r="J30" s="657"/>
      <c r="K30" s="657"/>
    </row>
    <row r="31" spans="1:12" ht="12.75" x14ac:dyDescent="0.25">
      <c r="E31" s="101"/>
      <c r="I31" s="657"/>
      <c r="J31" s="657"/>
      <c r="K31" s="657"/>
    </row>
    <row r="32" spans="1:12" ht="12.75" x14ac:dyDescent="0.25">
      <c r="E32" s="101"/>
      <c r="I32" s="657"/>
      <c r="J32" s="657"/>
      <c r="K32" s="657"/>
    </row>
    <row r="33" spans="5:5" ht="12.75" x14ac:dyDescent="0.25">
      <c r="E33" s="101"/>
    </row>
    <row r="34" spans="5:5" ht="12.75" hidden="1" x14ac:dyDescent="0.25">
      <c r="E34" s="101"/>
    </row>
    <row r="35" spans="5:5" ht="12.75" hidden="1" x14ac:dyDescent="0.25">
      <c r="E35" s="101"/>
    </row>
    <row r="36" spans="5:5" ht="12.75" hidden="1" x14ac:dyDescent="0.25">
      <c r="E36" s="101"/>
    </row>
    <row r="37" spans="5:5" ht="12" hidden="1" x14ac:dyDescent="0.25"/>
    <row r="38" spans="5:5" ht="12" hidden="1" x14ac:dyDescent="0.25"/>
    <row r="39" spans="5:5" ht="12" hidden="1" x14ac:dyDescent="0.25"/>
    <row r="40" spans="5:5" ht="18.75" hidden="1" customHeight="1" x14ac:dyDescent="0.25"/>
    <row r="41" spans="5:5" ht="18.75" hidden="1" customHeight="1" x14ac:dyDescent="0.25"/>
    <row r="42" spans="5:5" ht="18.75" hidden="1" customHeight="1" x14ac:dyDescent="0.25"/>
    <row r="43" spans="5:5" ht="18.75" hidden="1" customHeight="1" x14ac:dyDescent="0.25"/>
    <row r="44" spans="5:5" ht="18.75" hidden="1" customHeight="1" x14ac:dyDescent="0.25"/>
    <row r="45" spans="5:5" ht="18.75" hidden="1" customHeight="1" x14ac:dyDescent="0.25"/>
    <row r="46" spans="5:5" ht="18.75" hidden="1" customHeight="1" x14ac:dyDescent="0.25"/>
    <row r="47" spans="5:5" ht="18.75" hidden="1" customHeight="1" x14ac:dyDescent="0.25"/>
    <row r="48" spans="5:5" ht="18.75" hidden="1" customHeight="1" x14ac:dyDescent="0.25"/>
    <row r="49" ht="18.75" hidden="1" customHeight="1" x14ac:dyDescent="0.25"/>
    <row r="50" ht="18.75" hidden="1" customHeight="1" x14ac:dyDescent="0.25"/>
    <row r="51" ht="18.75" hidden="1" customHeight="1" x14ac:dyDescent="0.25"/>
    <row r="52" ht="18.75" hidden="1" customHeight="1" x14ac:dyDescent="0.25"/>
    <row r="53" ht="18.75" hidden="1" customHeight="1" x14ac:dyDescent="0.25"/>
    <row r="54" ht="18.75" hidden="1" customHeight="1" x14ac:dyDescent="0.25"/>
    <row r="55" ht="18.75" hidden="1" customHeight="1" x14ac:dyDescent="0.25"/>
    <row r="56" ht="18.75" hidden="1" customHeight="1" x14ac:dyDescent="0.25"/>
  </sheetData>
  <mergeCells count="53">
    <mergeCell ref="G3:H3"/>
    <mergeCell ref="K3:L3"/>
    <mergeCell ref="K4:L4"/>
    <mergeCell ref="K5:L5"/>
    <mergeCell ref="C4:E4"/>
    <mergeCell ref="C5:E5"/>
    <mergeCell ref="C3:E3"/>
    <mergeCell ref="G4:H4"/>
    <mergeCell ref="B28:C28"/>
    <mergeCell ref="B25:C25"/>
    <mergeCell ref="I32:K32"/>
    <mergeCell ref="I19:J19"/>
    <mergeCell ref="I30:K30"/>
    <mergeCell ref="F25:G25"/>
    <mergeCell ref="F26:G26"/>
    <mergeCell ref="I31:K31"/>
    <mergeCell ref="I23:L28"/>
    <mergeCell ref="F23:H23"/>
    <mergeCell ref="F24:G24"/>
    <mergeCell ref="I20:J21"/>
    <mergeCell ref="K18:L19"/>
    <mergeCell ref="K20:L21"/>
    <mergeCell ref="B24:C24"/>
    <mergeCell ref="B26:C26"/>
    <mergeCell ref="B27:C27"/>
    <mergeCell ref="B23:D23"/>
    <mergeCell ref="B20:B21"/>
    <mergeCell ref="A8:A18"/>
    <mergeCell ref="B18:B19"/>
    <mergeCell ref="C18:F18"/>
    <mergeCell ref="B12:B14"/>
    <mergeCell ref="B15:B16"/>
    <mergeCell ref="G18:J18"/>
    <mergeCell ref="C8:D8"/>
    <mergeCell ref="F13:F14"/>
    <mergeCell ref="G13:G14"/>
    <mergeCell ref="I13:I14"/>
    <mergeCell ref="C12:G12"/>
    <mergeCell ref="G8:H8"/>
    <mergeCell ref="H12:H14"/>
    <mergeCell ref="C13:C14"/>
    <mergeCell ref="D13:E13"/>
    <mergeCell ref="K6:L6"/>
    <mergeCell ref="C6:E6"/>
    <mergeCell ref="C7:E7"/>
    <mergeCell ref="G7:H7"/>
    <mergeCell ref="L15:L16"/>
    <mergeCell ref="K15:K16"/>
    <mergeCell ref="H15:H16"/>
    <mergeCell ref="L12:L14"/>
    <mergeCell ref="J13:J14"/>
    <mergeCell ref="K13:K14"/>
    <mergeCell ref="I12:J12"/>
  </mergeCells>
  <conditionalFormatting sqref="H28">
    <cfRule type="cellIs" dxfId="1" priority="3" operator="lessThan">
      <formula>0.2</formula>
    </cfRule>
  </conditionalFormatting>
  <conditionalFormatting sqref="H26">
    <cfRule type="cellIs" dxfId="0" priority="2" operator="lessThan">
      <formula>0.8</formula>
    </cfRule>
  </conditionalFormatting>
  <hyperlinks>
    <hyperlink ref="G8" r:id="rId1" xr:uid="{00000000-0004-0000-0000-000001000000}"/>
  </hyperlinks>
  <pageMargins left="0.51181102362204722" right="0.51181102362204722" top="0.78740157480314965" bottom="0.78740157480314965" header="0.31496062992125984" footer="0.31496062992125984"/>
  <pageSetup paperSize="9" scale="73" orientation="landscape" r:id="rId2"/>
  <colBreaks count="1" manualBreakCount="1">
    <brk id="12" max="31"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4"/>
  <sheetViews>
    <sheetView showGridLines="0" topLeftCell="B1" workbookViewId="0"/>
  </sheetViews>
  <sheetFormatPr defaultColWidth="0" defaultRowHeight="12.75" zeroHeight="1" x14ac:dyDescent="0.25"/>
  <cols>
    <col min="1" max="1" width="15" style="4" hidden="1" customWidth="1"/>
    <col min="2" max="2" width="7" style="33" customWidth="1"/>
    <col min="3" max="3" width="17.5703125" style="5" customWidth="1"/>
    <col min="4" max="5" width="14.42578125" style="5" customWidth="1"/>
    <col min="6" max="7" width="13" style="5" customWidth="1"/>
    <col min="8" max="8" width="24" style="5" customWidth="1"/>
    <col min="9" max="9" width="17" style="5" bestFit="1" customWidth="1"/>
    <col min="10" max="10" width="16.28515625" style="4" bestFit="1" customWidth="1"/>
    <col min="11" max="11" width="6.42578125" style="4" hidden="1" customWidth="1"/>
    <col min="12" max="12" width="16.28515625" style="4" hidden="1" customWidth="1"/>
    <col min="13" max="18" width="0" style="4" hidden="1" customWidth="1"/>
    <col min="19" max="16384" width="9.140625" style="4" hidden="1"/>
  </cols>
  <sheetData>
    <row r="1" spans="1:13" s="138" customFormat="1" ht="29.25" customHeight="1" x14ac:dyDescent="0.25">
      <c r="A1" s="114"/>
      <c r="B1" s="681" t="s">
        <v>70</v>
      </c>
      <c r="C1" s="681"/>
      <c r="D1" s="681"/>
      <c r="E1" s="681"/>
      <c r="F1" s="681"/>
      <c r="G1" s="681"/>
      <c r="H1" s="681"/>
      <c r="I1" s="681"/>
      <c r="J1" s="681"/>
      <c r="K1" s="143"/>
      <c r="L1" s="137"/>
    </row>
    <row r="2" spans="1:13" x14ac:dyDescent="0.25">
      <c r="B2" s="139"/>
    </row>
    <row r="3" spans="1:13" x14ac:dyDescent="0.25">
      <c r="B3" s="139" t="s">
        <v>38</v>
      </c>
      <c r="C3" s="139"/>
      <c r="D3" s="328" t="s">
        <v>91</v>
      </c>
      <c r="G3" s="33"/>
      <c r="H3" s="140"/>
      <c r="I3" s="4"/>
    </row>
    <row r="4" spans="1:13" s="2" customFormat="1" ht="15" customHeight="1" x14ac:dyDescent="0.25">
      <c r="A4" s="4"/>
      <c r="B4" s="139" t="s">
        <v>39</v>
      </c>
      <c r="C4" s="139"/>
      <c r="D4" s="328" t="s">
        <v>91</v>
      </c>
      <c r="E4" s="35"/>
    </row>
    <row r="5" spans="1:13" s="2" customFormat="1" ht="15" customHeight="1" x14ac:dyDescent="0.25">
      <c r="A5" s="4"/>
      <c r="B5" s="139" t="s">
        <v>41</v>
      </c>
      <c r="C5" s="139"/>
      <c r="D5" s="328" t="s">
        <v>91</v>
      </c>
      <c r="E5" s="9"/>
    </row>
    <row r="6" spans="1:13" s="2" customFormat="1" ht="15" customHeight="1" x14ac:dyDescent="0.25">
      <c r="A6" s="4"/>
      <c r="B6" s="139" t="s">
        <v>43</v>
      </c>
      <c r="C6" s="139"/>
      <c r="D6" s="327">
        <f>'1 QUADRO RESUMO'!G15</f>
        <v>0</v>
      </c>
    </row>
    <row r="7" spans="1:13" s="2" customFormat="1" ht="15" customHeight="1" x14ac:dyDescent="0.25">
      <c r="A7" s="141"/>
    </row>
    <row r="8" spans="1:13" s="2" customFormat="1" ht="15" customHeight="1" x14ac:dyDescent="0.25">
      <c r="A8" s="682"/>
      <c r="B8" s="33"/>
      <c r="C8" s="680" t="s">
        <v>85</v>
      </c>
      <c r="D8" s="684" t="s">
        <v>8</v>
      </c>
      <c r="E8" s="680" t="s">
        <v>40</v>
      </c>
      <c r="F8" s="680" t="s">
        <v>75</v>
      </c>
      <c r="G8" s="680"/>
      <c r="H8" s="680" t="s">
        <v>71</v>
      </c>
      <c r="I8" s="680" t="s">
        <v>72</v>
      </c>
      <c r="J8" s="680"/>
      <c r="K8" s="4"/>
    </row>
    <row r="9" spans="1:13" s="2" customFormat="1" ht="15" customHeight="1" x14ac:dyDescent="0.25">
      <c r="A9" s="682"/>
      <c r="B9" s="4"/>
      <c r="C9" s="680"/>
      <c r="D9" s="684"/>
      <c r="E9" s="680"/>
      <c r="F9" s="120" t="s">
        <v>73</v>
      </c>
      <c r="G9" s="120" t="s">
        <v>74</v>
      </c>
      <c r="H9" s="680"/>
      <c r="I9" s="120" t="s">
        <v>73</v>
      </c>
      <c r="J9" s="120" t="s">
        <v>74</v>
      </c>
      <c r="K9" s="4"/>
      <c r="L9" s="4"/>
      <c r="M9" s="4"/>
    </row>
    <row r="10" spans="1:13" s="2" customFormat="1" ht="15" customHeight="1" x14ac:dyDescent="0.25">
      <c r="A10" s="682"/>
      <c r="B10" s="327" t="s">
        <v>76</v>
      </c>
      <c r="C10" s="329" t="s">
        <v>90</v>
      </c>
      <c r="D10" s="329" t="s">
        <v>91</v>
      </c>
      <c r="E10" s="329" t="s">
        <v>91</v>
      </c>
      <c r="F10" s="329"/>
      <c r="G10" s="329" t="s">
        <v>91</v>
      </c>
      <c r="H10" s="329" t="s">
        <v>91</v>
      </c>
      <c r="I10" s="330" t="s">
        <v>91</v>
      </c>
      <c r="J10" s="330" t="s">
        <v>91</v>
      </c>
      <c r="L10" s="4"/>
      <c r="M10" s="142"/>
    </row>
    <row r="11" spans="1:13" x14ac:dyDescent="0.25">
      <c r="A11" s="682"/>
      <c r="B11" s="327" t="s">
        <v>77</v>
      </c>
      <c r="C11" s="329"/>
      <c r="D11" s="328"/>
      <c r="E11" s="328"/>
      <c r="F11" s="328"/>
      <c r="G11" s="328"/>
      <c r="H11" s="328"/>
      <c r="I11" s="331"/>
      <c r="J11" s="331"/>
    </row>
    <row r="12" spans="1:13" x14ac:dyDescent="0.25">
      <c r="A12" s="682"/>
      <c r="B12" s="327" t="s">
        <v>78</v>
      </c>
      <c r="C12" s="329"/>
      <c r="D12" s="328"/>
      <c r="E12" s="328"/>
      <c r="F12" s="328"/>
      <c r="G12" s="328"/>
      <c r="H12" s="328"/>
      <c r="I12" s="331"/>
      <c r="J12" s="331"/>
    </row>
    <row r="13" spans="1:13" x14ac:dyDescent="0.25">
      <c r="A13" s="682"/>
      <c r="B13" s="327" t="s">
        <v>79</v>
      </c>
      <c r="C13" s="329"/>
      <c r="D13" s="328"/>
      <c r="E13" s="328"/>
      <c r="F13" s="328"/>
      <c r="G13" s="328"/>
      <c r="H13" s="328"/>
      <c r="I13" s="331"/>
      <c r="J13" s="331"/>
    </row>
    <row r="14" spans="1:13" x14ac:dyDescent="0.25">
      <c r="A14" s="682"/>
      <c r="B14" s="327" t="s">
        <v>80</v>
      </c>
      <c r="C14" s="329"/>
      <c r="D14" s="328"/>
      <c r="E14" s="328"/>
      <c r="F14" s="328"/>
      <c r="G14" s="328"/>
      <c r="H14" s="328"/>
      <c r="I14" s="331"/>
      <c r="J14" s="331"/>
    </row>
    <row r="15" spans="1:13" x14ac:dyDescent="0.25">
      <c r="A15" s="682"/>
      <c r="B15" s="327" t="s">
        <v>81</v>
      </c>
      <c r="C15" s="329"/>
      <c r="D15" s="328"/>
      <c r="E15" s="328"/>
      <c r="F15" s="328"/>
      <c r="G15" s="328"/>
      <c r="H15" s="328"/>
      <c r="I15" s="331"/>
      <c r="J15" s="331"/>
      <c r="M15" s="5"/>
    </row>
    <row r="16" spans="1:13" x14ac:dyDescent="0.25">
      <c r="A16" s="682"/>
      <c r="B16" s="327" t="s">
        <v>82</v>
      </c>
      <c r="C16" s="329"/>
      <c r="D16" s="328"/>
      <c r="E16" s="328"/>
      <c r="F16" s="328"/>
      <c r="G16" s="328"/>
      <c r="H16" s="328"/>
      <c r="I16" s="331"/>
      <c r="J16" s="331"/>
      <c r="M16" s="108"/>
    </row>
    <row r="17" spans="1:18" x14ac:dyDescent="0.25">
      <c r="A17" s="682"/>
      <c r="B17" s="327" t="s">
        <v>83</v>
      </c>
      <c r="C17" s="329"/>
      <c r="D17" s="328"/>
      <c r="E17" s="328"/>
      <c r="F17" s="328"/>
      <c r="G17" s="328"/>
      <c r="H17" s="328"/>
      <c r="I17" s="331"/>
      <c r="J17" s="331"/>
      <c r="K17" s="99"/>
      <c r="L17" s="99"/>
      <c r="M17" s="108"/>
    </row>
    <row r="18" spans="1:18" ht="15" customHeight="1" x14ac:dyDescent="0.25">
      <c r="A18" s="683"/>
      <c r="B18" s="327" t="s">
        <v>84</v>
      </c>
      <c r="C18" s="329"/>
      <c r="D18" s="328"/>
      <c r="E18" s="328"/>
      <c r="F18" s="328"/>
      <c r="G18" s="328"/>
      <c r="H18" s="328"/>
      <c r="I18" s="331"/>
      <c r="J18" s="331"/>
      <c r="N18" s="5"/>
      <c r="O18" s="5"/>
      <c r="P18" s="5"/>
      <c r="Q18" s="5"/>
      <c r="R18" s="5"/>
    </row>
    <row r="19" spans="1:18" ht="15" customHeight="1" x14ac:dyDescent="0.25">
      <c r="A19" s="683"/>
      <c r="B19" s="327" t="s">
        <v>86</v>
      </c>
      <c r="C19" s="329"/>
      <c r="D19" s="328"/>
      <c r="E19" s="328"/>
      <c r="F19" s="328"/>
      <c r="G19" s="328"/>
      <c r="H19" s="328"/>
      <c r="I19" s="331"/>
      <c r="J19" s="331"/>
    </row>
    <row r="20" spans="1:18" ht="15" customHeight="1" x14ac:dyDescent="0.25">
      <c r="A20" s="683"/>
      <c r="C20" s="327"/>
      <c r="D20" s="332">
        <f>SUM(D10:D19)</f>
        <v>0</v>
      </c>
      <c r="E20" s="332">
        <f>SUM(E10:E19)</f>
        <v>0</v>
      </c>
      <c r="F20" s="332">
        <f t="shared" ref="F20:H20" si="0">SUM(F10:F19)</f>
        <v>0</v>
      </c>
      <c r="G20" s="332">
        <f t="shared" si="0"/>
        <v>0</v>
      </c>
      <c r="H20" s="332">
        <f t="shared" si="0"/>
        <v>0</v>
      </c>
      <c r="I20" s="333">
        <f>SUMPRODUCT(I10:I19,D10:D19)</f>
        <v>0</v>
      </c>
      <c r="J20" s="333">
        <f>SUMPRODUCT(J10:J19,D10:D19)</f>
        <v>0</v>
      </c>
    </row>
    <row r="21" spans="1:18" ht="15" customHeight="1" x14ac:dyDescent="0.25">
      <c r="A21" s="683"/>
    </row>
    <row r="22" spans="1:18" ht="15" hidden="1" customHeight="1" x14ac:dyDescent="0.25">
      <c r="A22" s="33"/>
    </row>
    <row r="23" spans="1:18" hidden="1" x14ac:dyDescent="0.25">
      <c r="B23" s="4"/>
      <c r="C23" s="4"/>
      <c r="D23" s="4"/>
      <c r="E23" s="4"/>
      <c r="F23" s="4"/>
      <c r="G23" s="4"/>
      <c r="H23" s="4"/>
      <c r="I23" s="4"/>
    </row>
    <row r="24" spans="1:18" hidden="1" x14ac:dyDescent="0.25">
      <c r="B24" s="4"/>
      <c r="C24" s="4"/>
      <c r="D24" s="4"/>
      <c r="E24" s="4"/>
      <c r="F24" s="4"/>
      <c r="G24" s="4"/>
      <c r="H24" s="4"/>
      <c r="I24" s="4"/>
    </row>
  </sheetData>
  <mergeCells count="9">
    <mergeCell ref="I8:J8"/>
    <mergeCell ref="H8:H9"/>
    <mergeCell ref="B1:J1"/>
    <mergeCell ref="A8:A17"/>
    <mergeCell ref="A18:A21"/>
    <mergeCell ref="C8:C9"/>
    <mergeCell ref="D8:D9"/>
    <mergeCell ref="E8:E9"/>
    <mergeCell ref="F8:G8"/>
  </mergeCells>
  <pageMargins left="0.511811024" right="0.511811024" top="0.78740157499999996" bottom="0.78740157499999996" header="0.31496062000000002" footer="0.31496062000000002"/>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
    <pageSetUpPr fitToPage="1"/>
  </sheetPr>
  <dimension ref="A1:J49"/>
  <sheetViews>
    <sheetView showGridLines="0" topLeftCell="C1" workbookViewId="0">
      <selection activeCell="C8" sqref="C8:F8"/>
    </sheetView>
  </sheetViews>
  <sheetFormatPr defaultColWidth="8" defaultRowHeight="12.75" x14ac:dyDescent="0.25"/>
  <cols>
    <col min="1" max="1" width="15" style="4" hidden="1" customWidth="1"/>
    <col min="2" max="2" width="9.5703125" style="3" hidden="1" customWidth="1"/>
    <col min="3" max="3" width="4.85546875" style="1" customWidth="1"/>
    <col min="4" max="4" width="7.85546875" style="1" bestFit="1" customWidth="1"/>
    <col min="5" max="5" width="12.5703125" style="1" customWidth="1"/>
    <col min="6" max="6" width="16.85546875" style="121" bestFit="1" customWidth="1"/>
    <col min="7" max="7" width="8" style="1" customWidth="1"/>
    <col min="8" max="8" width="8" style="1"/>
    <col min="9" max="16384" width="8" style="2"/>
  </cols>
  <sheetData>
    <row r="1" spans="1:9" s="30" customFormat="1" ht="29.25" customHeight="1" x14ac:dyDescent="0.25">
      <c r="A1" s="110"/>
      <c r="C1" s="685" t="s">
        <v>9</v>
      </c>
      <c r="D1" s="685"/>
      <c r="E1" s="685"/>
      <c r="F1" s="685"/>
      <c r="G1" s="685"/>
      <c r="H1" s="685"/>
      <c r="I1" s="31"/>
    </row>
    <row r="2" spans="1:9" ht="15.75" x14ac:dyDescent="0.25">
      <c r="B2" s="18"/>
    </row>
    <row r="3" spans="1:9" ht="17.25" customHeight="1" x14ac:dyDescent="0.25">
      <c r="C3" s="103"/>
      <c r="D3" s="696" t="s">
        <v>0</v>
      </c>
      <c r="E3" s="696"/>
      <c r="F3" s="697"/>
      <c r="G3" s="690" t="str">
        <f>'1 QUADRO RESUMO'!C10</f>
        <v xml:space="preserve"> </v>
      </c>
      <c r="H3" s="691"/>
    </row>
    <row r="4" spans="1:9" ht="15" customHeight="1" x14ac:dyDescent="0.25">
      <c r="C4" s="103"/>
      <c r="D4" s="696" t="s">
        <v>44</v>
      </c>
      <c r="E4" s="696"/>
      <c r="F4" s="697"/>
      <c r="G4" s="692" t="str">
        <f>'1 QUADRO RESUMO'!D24</f>
        <v xml:space="preserve"> </v>
      </c>
      <c r="H4" s="693"/>
    </row>
    <row r="5" spans="1:9" s="4" customFormat="1" ht="15" customHeight="1" x14ac:dyDescent="0.25">
      <c r="C5" s="103"/>
      <c r="D5" s="696" t="s">
        <v>45</v>
      </c>
      <c r="E5" s="696"/>
      <c r="F5" s="697"/>
      <c r="G5" s="692" t="str">
        <f>'1 QUADRO RESUMO'!D25</f>
        <v xml:space="preserve"> </v>
      </c>
      <c r="H5" s="693"/>
    </row>
    <row r="6" spans="1:9" ht="15" customHeight="1" x14ac:dyDescent="0.25">
      <c r="C6" s="103"/>
      <c r="D6" s="696" t="s">
        <v>252</v>
      </c>
      <c r="E6" s="696"/>
      <c r="F6" s="697"/>
      <c r="G6" s="694" t="e">
        <f>'1 QUADRO RESUMO'!G15-'1 QUADRO RESUMO'!C15</f>
        <v>#VALUE!</v>
      </c>
      <c r="H6" s="695"/>
    </row>
    <row r="7" spans="1:9" s="4" customFormat="1" ht="15" customHeight="1" x14ac:dyDescent="0.25">
      <c r="A7" s="111" t="s">
        <v>54</v>
      </c>
      <c r="B7" s="19"/>
      <c r="C7" s="99"/>
      <c r="D7" s="5"/>
      <c r="E7" s="6"/>
      <c r="F7" s="122"/>
    </row>
    <row r="8" spans="1:9" ht="15" x14ac:dyDescent="0.25">
      <c r="C8" s="686" t="s">
        <v>8</v>
      </c>
      <c r="D8" s="686"/>
      <c r="E8" s="686"/>
      <c r="F8" s="686"/>
      <c r="G8" s="698">
        <f>SUM(E14:E44)</f>
        <v>0</v>
      </c>
      <c r="H8" s="699"/>
    </row>
    <row r="9" spans="1:9" s="4" customFormat="1" ht="15" customHeight="1" x14ac:dyDescent="0.25">
      <c r="A9" s="111"/>
      <c r="C9" s="687" t="s">
        <v>253</v>
      </c>
      <c r="D9" s="687"/>
      <c r="E9" s="687"/>
      <c r="F9" s="687"/>
      <c r="G9" s="700">
        <f>SUM(F14:F44)</f>
        <v>0</v>
      </c>
      <c r="H9" s="701"/>
    </row>
    <row r="10" spans="1:9" s="4" customFormat="1" ht="15" customHeight="1" x14ac:dyDescent="0.25">
      <c r="A10" s="111"/>
      <c r="B10" s="19"/>
      <c r="C10" s="687" t="s">
        <v>255</v>
      </c>
      <c r="D10" s="687"/>
      <c r="E10" s="687"/>
      <c r="F10" s="687"/>
      <c r="G10" s="688">
        <f>NPV(1%,F14:F44)</f>
        <v>0</v>
      </c>
      <c r="H10" s="689"/>
    </row>
    <row r="11" spans="1:9" s="4" customFormat="1" ht="15" customHeight="1" x14ac:dyDescent="0.25">
      <c r="A11" s="111"/>
      <c r="B11" s="19"/>
      <c r="C11" s="5"/>
      <c r="D11" s="5"/>
      <c r="E11" s="6"/>
      <c r="F11" s="122"/>
    </row>
    <row r="12" spans="1:9" ht="15" customHeight="1" x14ac:dyDescent="0.25">
      <c r="C12" s="680" t="s">
        <v>10</v>
      </c>
      <c r="D12" s="680" t="s">
        <v>1</v>
      </c>
      <c r="E12" s="703" t="s">
        <v>2</v>
      </c>
      <c r="F12" s="703"/>
      <c r="G12" s="703" t="s">
        <v>3</v>
      </c>
      <c r="H12" s="703"/>
    </row>
    <row r="13" spans="1:9" s="4" customFormat="1" ht="15" customHeight="1" x14ac:dyDescent="0.25">
      <c r="B13" s="19"/>
      <c r="C13" s="680"/>
      <c r="D13" s="680"/>
      <c r="E13" s="40" t="s">
        <v>4</v>
      </c>
      <c r="F13" s="123" t="s">
        <v>7</v>
      </c>
      <c r="G13" s="40" t="s">
        <v>254</v>
      </c>
      <c r="H13" s="40" t="s">
        <v>6</v>
      </c>
    </row>
    <row r="14" spans="1:9" ht="15" customHeight="1" x14ac:dyDescent="0.25">
      <c r="A14" s="702"/>
      <c r="C14" s="334">
        <v>1</v>
      </c>
      <c r="D14" s="335">
        <v>41913</v>
      </c>
      <c r="E14" s="304"/>
      <c r="F14" s="305"/>
      <c r="G14" s="119" t="e">
        <f t="shared" ref="G14:G44" si="0">IF(D14="","",IF($G$6=0,0,+E14/$G$6))</f>
        <v>#VALUE!</v>
      </c>
      <c r="H14" s="119" t="e">
        <f>+G14</f>
        <v>#VALUE!</v>
      </c>
    </row>
    <row r="15" spans="1:9" ht="12.75" customHeight="1" x14ac:dyDescent="0.25">
      <c r="A15" s="702"/>
      <c r="C15" s="334">
        <v>2</v>
      </c>
      <c r="D15" s="335">
        <v>41944</v>
      </c>
      <c r="E15" s="304"/>
      <c r="F15" s="305"/>
      <c r="G15" s="119" t="e">
        <f t="shared" si="0"/>
        <v>#VALUE!</v>
      </c>
      <c r="H15" s="119" t="e">
        <f>IF(D15="","",G15+H14)</f>
        <v>#VALUE!</v>
      </c>
    </row>
    <row r="16" spans="1:9" ht="15" customHeight="1" x14ac:dyDescent="0.25">
      <c r="A16" s="702"/>
      <c r="C16" s="334">
        <v>3</v>
      </c>
      <c r="D16" s="335">
        <v>41974</v>
      </c>
      <c r="E16" s="304"/>
      <c r="F16" s="305"/>
      <c r="G16" s="119" t="e">
        <f t="shared" si="0"/>
        <v>#VALUE!</v>
      </c>
      <c r="H16" s="119" t="e">
        <f t="shared" ref="H16:H41" si="1">IF(D16="","",G16+H15)</f>
        <v>#VALUE!</v>
      </c>
    </row>
    <row r="17" spans="1:10" ht="15" customHeight="1" x14ac:dyDescent="0.25">
      <c r="A17" s="702"/>
      <c r="C17" s="334">
        <v>4</v>
      </c>
      <c r="D17" s="335">
        <v>42005</v>
      </c>
      <c r="E17" s="304"/>
      <c r="F17" s="305"/>
      <c r="G17" s="119" t="e">
        <f t="shared" si="0"/>
        <v>#VALUE!</v>
      </c>
      <c r="H17" s="119" t="e">
        <f t="shared" si="1"/>
        <v>#VALUE!</v>
      </c>
    </row>
    <row r="18" spans="1:10" ht="15" customHeight="1" x14ac:dyDescent="0.25">
      <c r="A18" s="702"/>
      <c r="C18" s="334">
        <v>5</v>
      </c>
      <c r="D18" s="335">
        <v>42036</v>
      </c>
      <c r="E18" s="304"/>
      <c r="F18" s="305"/>
      <c r="G18" s="119" t="e">
        <f t="shared" si="0"/>
        <v>#VALUE!</v>
      </c>
      <c r="H18" s="119" t="e">
        <f t="shared" si="1"/>
        <v>#VALUE!</v>
      </c>
    </row>
    <row r="19" spans="1:10" ht="15" customHeight="1" x14ac:dyDescent="0.25">
      <c r="A19" s="702"/>
      <c r="C19" s="334">
        <v>6</v>
      </c>
      <c r="D19" s="335">
        <v>42064</v>
      </c>
      <c r="E19" s="304"/>
      <c r="F19" s="305"/>
      <c r="G19" s="119" t="e">
        <f t="shared" si="0"/>
        <v>#VALUE!</v>
      </c>
      <c r="H19" s="119" t="e">
        <f t="shared" si="1"/>
        <v>#VALUE!</v>
      </c>
      <c r="I19" s="34"/>
    </row>
    <row r="20" spans="1:10" ht="15" customHeight="1" x14ac:dyDescent="0.25">
      <c r="A20" s="702"/>
      <c r="C20" s="334">
        <v>7</v>
      </c>
      <c r="D20" s="335">
        <v>42095</v>
      </c>
      <c r="E20" s="304"/>
      <c r="F20" s="305"/>
      <c r="G20" s="119" t="e">
        <f t="shared" si="0"/>
        <v>#VALUE!</v>
      </c>
      <c r="H20" s="119" t="e">
        <f t="shared" si="1"/>
        <v>#VALUE!</v>
      </c>
      <c r="I20" s="9"/>
    </row>
    <row r="21" spans="1:10" ht="15" customHeight="1" x14ac:dyDescent="0.25">
      <c r="A21" s="702"/>
      <c r="C21" s="334">
        <v>8</v>
      </c>
      <c r="D21" s="335">
        <v>42125</v>
      </c>
      <c r="E21" s="304"/>
      <c r="F21" s="305"/>
      <c r="G21" s="119" t="e">
        <f t="shared" si="0"/>
        <v>#VALUE!</v>
      </c>
      <c r="H21" s="119" t="e">
        <f t="shared" si="1"/>
        <v>#VALUE!</v>
      </c>
      <c r="I21" s="9"/>
    </row>
    <row r="22" spans="1:10" ht="15" customHeight="1" x14ac:dyDescent="0.25">
      <c r="A22" s="702"/>
      <c r="C22" s="334">
        <v>9</v>
      </c>
      <c r="D22" s="335">
        <v>42156</v>
      </c>
      <c r="E22" s="304"/>
      <c r="F22" s="305"/>
      <c r="G22" s="119" t="e">
        <f t="shared" si="0"/>
        <v>#VALUE!</v>
      </c>
      <c r="H22" s="119" t="e">
        <f t="shared" si="1"/>
        <v>#VALUE!</v>
      </c>
      <c r="I22" s="10"/>
      <c r="J22" s="8"/>
    </row>
    <row r="23" spans="1:10" ht="15" customHeight="1" x14ac:dyDescent="0.25">
      <c r="A23" s="702"/>
      <c r="C23" s="334">
        <v>10</v>
      </c>
      <c r="D23" s="335">
        <v>42186</v>
      </c>
      <c r="E23" s="304"/>
      <c r="F23" s="305"/>
      <c r="G23" s="119" t="e">
        <f t="shared" si="0"/>
        <v>#VALUE!</v>
      </c>
      <c r="H23" s="119" t="e">
        <f t="shared" si="1"/>
        <v>#VALUE!</v>
      </c>
      <c r="I23" s="10"/>
      <c r="J23" s="8"/>
    </row>
    <row r="24" spans="1:10" ht="15" customHeight="1" x14ac:dyDescent="0.25">
      <c r="C24" s="334">
        <v>12</v>
      </c>
      <c r="D24" s="335">
        <v>42278</v>
      </c>
      <c r="E24" s="304"/>
      <c r="F24" s="305"/>
      <c r="G24" s="119" t="e">
        <f t="shared" si="0"/>
        <v>#VALUE!</v>
      </c>
      <c r="H24" s="119" t="e">
        <f t="shared" si="1"/>
        <v>#VALUE!</v>
      </c>
      <c r="I24" s="9"/>
    </row>
    <row r="25" spans="1:10" ht="15" customHeight="1" x14ac:dyDescent="0.25">
      <c r="C25" s="334">
        <v>13</v>
      </c>
      <c r="D25" s="335">
        <v>42339</v>
      </c>
      <c r="E25" s="304"/>
      <c r="F25" s="305"/>
      <c r="G25" s="119" t="e">
        <f t="shared" si="0"/>
        <v>#VALUE!</v>
      </c>
      <c r="H25" s="119" t="e">
        <f t="shared" si="1"/>
        <v>#VALUE!</v>
      </c>
      <c r="I25" s="9"/>
    </row>
    <row r="26" spans="1:10" ht="15" customHeight="1" x14ac:dyDescent="0.25">
      <c r="C26" s="334">
        <v>14</v>
      </c>
      <c r="D26" s="335">
        <v>42522</v>
      </c>
      <c r="E26" s="304"/>
      <c r="F26" s="305"/>
      <c r="G26" s="119" t="e">
        <f t="shared" si="0"/>
        <v>#VALUE!</v>
      </c>
      <c r="H26" s="119" t="e">
        <f t="shared" si="1"/>
        <v>#VALUE!</v>
      </c>
      <c r="I26" s="9"/>
    </row>
    <row r="27" spans="1:10" ht="15" customHeight="1" x14ac:dyDescent="0.25">
      <c r="C27" s="334">
        <v>15</v>
      </c>
      <c r="D27" s="335">
        <v>42552</v>
      </c>
      <c r="E27" s="304"/>
      <c r="F27" s="305"/>
      <c r="G27" s="119" t="e">
        <f t="shared" si="0"/>
        <v>#VALUE!</v>
      </c>
      <c r="H27" s="119" t="e">
        <f t="shared" si="1"/>
        <v>#VALUE!</v>
      </c>
    </row>
    <row r="28" spans="1:10" ht="15" customHeight="1" x14ac:dyDescent="0.25">
      <c r="C28" s="334">
        <v>16</v>
      </c>
      <c r="D28" s="335">
        <v>42583</v>
      </c>
      <c r="E28" s="304"/>
      <c r="F28" s="305"/>
      <c r="G28" s="119" t="e">
        <f t="shared" si="0"/>
        <v>#VALUE!</v>
      </c>
      <c r="H28" s="119" t="e">
        <f t="shared" si="1"/>
        <v>#VALUE!</v>
      </c>
    </row>
    <row r="29" spans="1:10" ht="15" customHeight="1" x14ac:dyDescent="0.25">
      <c r="C29" s="334">
        <v>17</v>
      </c>
      <c r="D29" s="335">
        <v>42614</v>
      </c>
      <c r="E29" s="304"/>
      <c r="F29" s="305"/>
      <c r="G29" s="119" t="e">
        <f t="shared" si="0"/>
        <v>#VALUE!</v>
      </c>
      <c r="H29" s="119" t="e">
        <f t="shared" si="1"/>
        <v>#VALUE!</v>
      </c>
    </row>
    <row r="30" spans="1:10" ht="15" customHeight="1" x14ac:dyDescent="0.25">
      <c r="C30" s="334">
        <v>18</v>
      </c>
      <c r="D30" s="335">
        <v>42644</v>
      </c>
      <c r="E30" s="304"/>
      <c r="F30" s="305"/>
      <c r="G30" s="119" t="e">
        <f t="shared" si="0"/>
        <v>#VALUE!</v>
      </c>
      <c r="H30" s="119" t="e">
        <f t="shared" si="1"/>
        <v>#VALUE!</v>
      </c>
    </row>
    <row r="31" spans="1:10" ht="15" customHeight="1" x14ac:dyDescent="0.25">
      <c r="C31" s="334">
        <v>19</v>
      </c>
      <c r="D31" s="335">
        <v>42705</v>
      </c>
      <c r="E31" s="304"/>
      <c r="F31" s="305"/>
      <c r="G31" s="119" t="e">
        <f t="shared" si="0"/>
        <v>#VALUE!</v>
      </c>
      <c r="H31" s="119" t="e">
        <f t="shared" si="1"/>
        <v>#VALUE!</v>
      </c>
    </row>
    <row r="32" spans="1:10" ht="15" customHeight="1" x14ac:dyDescent="0.25">
      <c r="C32" s="334">
        <v>20</v>
      </c>
      <c r="D32" s="335">
        <v>42736</v>
      </c>
      <c r="E32" s="304"/>
      <c r="F32" s="305"/>
      <c r="G32" s="119" t="e">
        <f t="shared" si="0"/>
        <v>#VALUE!</v>
      </c>
      <c r="H32" s="119" t="e">
        <f t="shared" si="1"/>
        <v>#VALUE!</v>
      </c>
    </row>
    <row r="33" spans="3:8" ht="15" customHeight="1" x14ac:dyDescent="0.25">
      <c r="C33" s="334">
        <v>21</v>
      </c>
      <c r="D33" s="335">
        <v>42767</v>
      </c>
      <c r="E33" s="304"/>
      <c r="F33" s="305"/>
      <c r="G33" s="119" t="e">
        <f t="shared" si="0"/>
        <v>#VALUE!</v>
      </c>
      <c r="H33" s="119" t="e">
        <f t="shared" si="1"/>
        <v>#VALUE!</v>
      </c>
    </row>
    <row r="34" spans="3:8" ht="15.75" x14ac:dyDescent="0.25">
      <c r="C34" s="334">
        <v>22</v>
      </c>
      <c r="D34" s="335">
        <v>42795</v>
      </c>
      <c r="E34" s="304"/>
      <c r="F34" s="305"/>
      <c r="G34" s="119" t="e">
        <f t="shared" si="0"/>
        <v>#VALUE!</v>
      </c>
      <c r="H34" s="119" t="e">
        <f t="shared" si="1"/>
        <v>#VALUE!</v>
      </c>
    </row>
    <row r="35" spans="3:8" ht="15.75" x14ac:dyDescent="0.25">
      <c r="C35" s="334">
        <v>23</v>
      </c>
      <c r="D35" s="335">
        <v>42826</v>
      </c>
      <c r="E35" s="304"/>
      <c r="F35" s="305"/>
      <c r="G35" s="119" t="e">
        <f t="shared" si="0"/>
        <v>#VALUE!</v>
      </c>
      <c r="H35" s="119" t="e">
        <f t="shared" si="1"/>
        <v>#VALUE!</v>
      </c>
    </row>
    <row r="36" spans="3:8" ht="15.75" x14ac:dyDescent="0.25">
      <c r="C36" s="334">
        <v>24</v>
      </c>
      <c r="D36" s="335">
        <v>42856</v>
      </c>
      <c r="E36" s="304"/>
      <c r="F36" s="305"/>
      <c r="G36" s="119" t="e">
        <f t="shared" si="0"/>
        <v>#VALUE!</v>
      </c>
      <c r="H36" s="119" t="e">
        <f t="shared" si="1"/>
        <v>#VALUE!</v>
      </c>
    </row>
    <row r="37" spans="3:8" ht="15.75" x14ac:dyDescent="0.25">
      <c r="C37" s="334">
        <v>25</v>
      </c>
      <c r="D37" s="335">
        <v>42887</v>
      </c>
      <c r="E37" s="304"/>
      <c r="F37" s="305"/>
      <c r="G37" s="119" t="e">
        <f t="shared" si="0"/>
        <v>#VALUE!</v>
      </c>
      <c r="H37" s="119" t="e">
        <f t="shared" si="1"/>
        <v>#VALUE!</v>
      </c>
    </row>
    <row r="38" spans="3:8" ht="15.75" x14ac:dyDescent="0.25">
      <c r="C38" s="334">
        <v>26</v>
      </c>
      <c r="D38" s="335">
        <v>42917</v>
      </c>
      <c r="E38" s="304"/>
      <c r="F38" s="305"/>
      <c r="G38" s="119" t="e">
        <f t="shared" si="0"/>
        <v>#VALUE!</v>
      </c>
      <c r="H38" s="119" t="e">
        <f t="shared" si="1"/>
        <v>#VALUE!</v>
      </c>
    </row>
    <row r="39" spans="3:8" ht="15.75" x14ac:dyDescent="0.25">
      <c r="C39" s="334">
        <v>27</v>
      </c>
      <c r="D39" s="335">
        <v>42948</v>
      </c>
      <c r="E39" s="304"/>
      <c r="F39" s="305"/>
      <c r="G39" s="119" t="e">
        <f t="shared" si="0"/>
        <v>#VALUE!</v>
      </c>
      <c r="H39" s="119" t="e">
        <f t="shared" si="1"/>
        <v>#VALUE!</v>
      </c>
    </row>
    <row r="40" spans="3:8" ht="15.75" x14ac:dyDescent="0.25">
      <c r="C40" s="334">
        <v>28</v>
      </c>
      <c r="D40" s="335">
        <v>42979</v>
      </c>
      <c r="E40" s="304"/>
      <c r="F40" s="305"/>
      <c r="G40" s="119" t="e">
        <f t="shared" si="0"/>
        <v>#VALUE!</v>
      </c>
      <c r="H40" s="119" t="e">
        <f t="shared" si="1"/>
        <v>#VALUE!</v>
      </c>
    </row>
    <row r="41" spans="3:8" ht="15.75" x14ac:dyDescent="0.25">
      <c r="C41" s="334">
        <v>29</v>
      </c>
      <c r="D41" s="335">
        <v>43009</v>
      </c>
      <c r="E41" s="304"/>
      <c r="F41" s="305"/>
      <c r="G41" s="119" t="e">
        <f t="shared" si="0"/>
        <v>#VALUE!</v>
      </c>
      <c r="H41" s="119" t="e">
        <f t="shared" si="1"/>
        <v>#VALUE!</v>
      </c>
    </row>
    <row r="42" spans="3:8" ht="15.75" x14ac:dyDescent="0.25">
      <c r="C42" s="334">
        <v>30</v>
      </c>
      <c r="D42" s="335">
        <v>43040</v>
      </c>
      <c r="E42" s="304"/>
      <c r="F42" s="305"/>
      <c r="G42" s="119" t="e">
        <f t="shared" si="0"/>
        <v>#VALUE!</v>
      </c>
      <c r="H42" s="119" t="e">
        <f>IF(D42="","",G42+H40)</f>
        <v>#VALUE!</v>
      </c>
    </row>
    <row r="43" spans="3:8" ht="15.75" x14ac:dyDescent="0.25">
      <c r="C43" s="334">
        <v>31</v>
      </c>
      <c r="D43" s="335">
        <v>43101</v>
      </c>
      <c r="E43" s="306"/>
      <c r="F43" s="305"/>
      <c r="G43" s="119" t="e">
        <f t="shared" si="0"/>
        <v>#VALUE!</v>
      </c>
      <c r="H43" s="119" t="e">
        <f>IF(D43="","",G43+H41)</f>
        <v>#VALUE!</v>
      </c>
    </row>
    <row r="44" spans="3:8" ht="15.75" x14ac:dyDescent="0.25">
      <c r="C44" s="334">
        <v>31</v>
      </c>
      <c r="D44" s="335">
        <v>43132</v>
      </c>
      <c r="E44" s="306"/>
      <c r="F44" s="305"/>
      <c r="G44" s="119" t="e">
        <f t="shared" si="0"/>
        <v>#VALUE!</v>
      </c>
      <c r="H44" s="119" t="e">
        <f>IF(D44="","",G44+H41)</f>
        <v>#VALUE!</v>
      </c>
    </row>
    <row r="45" spans="3:8" x14ac:dyDescent="0.25">
      <c r="C45" s="5"/>
    </row>
    <row r="48" spans="3:8" x14ac:dyDescent="0.25">
      <c r="E48" s="7"/>
    </row>
    <row r="49" ht="15" customHeight="1" x14ac:dyDescent="0.25"/>
  </sheetData>
  <mergeCells count="20">
    <mergeCell ref="A14:A23"/>
    <mergeCell ref="D12:D13"/>
    <mergeCell ref="E12:F12"/>
    <mergeCell ref="G12:H12"/>
    <mergeCell ref="C12:C13"/>
    <mergeCell ref="C1:H1"/>
    <mergeCell ref="C8:F8"/>
    <mergeCell ref="C9:F9"/>
    <mergeCell ref="G10:H10"/>
    <mergeCell ref="C10:F10"/>
    <mergeCell ref="G3:H3"/>
    <mergeCell ref="G4:H4"/>
    <mergeCell ref="G5:H5"/>
    <mergeCell ref="G6:H6"/>
    <mergeCell ref="D3:F3"/>
    <mergeCell ref="D4:F4"/>
    <mergeCell ref="D5:F5"/>
    <mergeCell ref="D6:F6"/>
    <mergeCell ref="G8:H8"/>
    <mergeCell ref="G9:H9"/>
  </mergeCells>
  <hyperlinks>
    <hyperlink ref="A7" location="MENU!A1" display="MENU" xr:uid="{00000000-0004-0000-0200-000000000000}"/>
  </hyperlink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3">
    <pageSetUpPr fitToPage="1"/>
  </sheetPr>
  <dimension ref="A1:AL53"/>
  <sheetViews>
    <sheetView showGridLines="0" topLeftCell="B1" workbookViewId="0">
      <selection activeCell="C3" sqref="C3"/>
    </sheetView>
  </sheetViews>
  <sheetFormatPr defaultColWidth="0" defaultRowHeight="12.75" zeroHeight="1" x14ac:dyDescent="0.2"/>
  <cols>
    <col min="1" max="1" width="15" style="106" hidden="1" customWidth="1"/>
    <col min="2" max="11" width="9.140625" style="29" customWidth="1"/>
    <col min="12" max="38" width="0" style="29" hidden="1" customWidth="1"/>
    <col min="39" max="16384" width="9.140625" style="29" hidden="1"/>
  </cols>
  <sheetData>
    <row r="1" spans="1:25" s="30" customFormat="1" ht="29.25" customHeight="1" x14ac:dyDescent="0.25">
      <c r="A1" s="110"/>
      <c r="B1" s="681" t="s">
        <v>28</v>
      </c>
      <c r="C1" s="681"/>
      <c r="D1" s="681"/>
      <c r="E1" s="681"/>
      <c r="F1" s="681"/>
      <c r="G1" s="681"/>
      <c r="H1" s="681"/>
      <c r="I1" s="681"/>
      <c r="J1" s="681"/>
      <c r="K1" s="681"/>
      <c r="L1" s="31"/>
    </row>
    <row r="2" spans="1:25" s="20" customFormat="1" ht="15" x14ac:dyDescent="0.25">
      <c r="A2" s="112"/>
      <c r="B2" s="722"/>
      <c r="C2" s="722"/>
      <c r="D2" s="722"/>
      <c r="E2" s="722"/>
      <c r="F2" s="722"/>
      <c r="G2" s="722"/>
      <c r="I2" s="21"/>
      <c r="J2" s="21"/>
      <c r="K2" s="21"/>
      <c r="L2" s="21"/>
      <c r="M2" s="21"/>
      <c r="N2" s="21"/>
      <c r="O2" s="21"/>
      <c r="P2" s="21"/>
      <c r="Q2" s="21"/>
      <c r="R2" s="21"/>
      <c r="S2" s="21"/>
      <c r="T2" s="21"/>
      <c r="U2" s="21"/>
      <c r="V2" s="21"/>
      <c r="W2" s="21"/>
      <c r="X2" s="21"/>
      <c r="Y2" s="21"/>
    </row>
    <row r="3" spans="1:25" s="27" customFormat="1" ht="32.25" customHeight="1" x14ac:dyDescent="0.25">
      <c r="A3" s="110"/>
      <c r="B3" s="410" t="s">
        <v>364</v>
      </c>
      <c r="C3" s="26"/>
      <c r="D3" s="26"/>
      <c r="E3" s="26"/>
      <c r="F3" s="26"/>
      <c r="G3" s="26"/>
      <c r="H3" s="26"/>
      <c r="I3" s="22"/>
      <c r="J3" s="22"/>
      <c r="K3" s="22"/>
      <c r="L3" s="22"/>
      <c r="M3" s="22"/>
      <c r="N3" s="22"/>
      <c r="O3" s="22"/>
      <c r="P3" s="22"/>
      <c r="Q3" s="22"/>
      <c r="R3" s="22"/>
      <c r="S3" s="22"/>
      <c r="T3" s="22"/>
      <c r="U3" s="22"/>
      <c r="V3" s="22"/>
      <c r="W3" s="22"/>
      <c r="X3" s="22"/>
      <c r="Y3" s="22"/>
    </row>
    <row r="4" spans="1:25" s="27" customFormat="1" ht="15.75" customHeight="1" x14ac:dyDescent="0.25">
      <c r="A4" s="110"/>
      <c r="B4" s="713"/>
      <c r="C4" s="714"/>
      <c r="D4" s="714"/>
      <c r="E4" s="714"/>
      <c r="F4" s="714"/>
      <c r="G4" s="714"/>
      <c r="H4" s="714"/>
      <c r="I4" s="714"/>
      <c r="J4" s="714"/>
      <c r="K4" s="715"/>
      <c r="L4" s="39"/>
      <c r="M4" s="22"/>
      <c r="N4" s="22"/>
      <c r="O4" s="22"/>
      <c r="P4" s="22"/>
      <c r="Q4" s="22"/>
      <c r="R4" s="22"/>
      <c r="S4" s="22"/>
      <c r="T4" s="22"/>
      <c r="U4" s="22"/>
      <c r="V4" s="22"/>
      <c r="W4" s="22"/>
      <c r="X4" s="22"/>
      <c r="Y4" s="22"/>
    </row>
    <row r="5" spans="1:25" s="27" customFormat="1" ht="15.75" x14ac:dyDescent="0.25">
      <c r="A5" s="110"/>
      <c r="B5" s="716"/>
      <c r="C5" s="717"/>
      <c r="D5" s="717"/>
      <c r="E5" s="717"/>
      <c r="F5" s="717"/>
      <c r="G5" s="717"/>
      <c r="H5" s="717"/>
      <c r="I5" s="717"/>
      <c r="J5" s="717"/>
      <c r="K5" s="718"/>
      <c r="L5" s="39"/>
      <c r="M5" s="22"/>
      <c r="N5" s="22"/>
      <c r="O5" s="22"/>
      <c r="P5" s="22"/>
      <c r="Q5" s="22"/>
      <c r="R5" s="22"/>
      <c r="S5" s="22"/>
      <c r="T5" s="22"/>
      <c r="U5" s="22"/>
      <c r="V5" s="22"/>
      <c r="W5" s="22"/>
      <c r="X5" s="22"/>
      <c r="Y5" s="22"/>
    </row>
    <row r="6" spans="1:25" s="27" customFormat="1" ht="15.75" x14ac:dyDescent="0.25">
      <c r="A6" s="113"/>
      <c r="B6" s="716"/>
      <c r="C6" s="717"/>
      <c r="D6" s="717"/>
      <c r="E6" s="717"/>
      <c r="F6" s="717"/>
      <c r="G6" s="717"/>
      <c r="H6" s="717"/>
      <c r="I6" s="717"/>
      <c r="J6" s="717"/>
      <c r="K6" s="718"/>
      <c r="L6" s="39"/>
      <c r="M6" s="22"/>
      <c r="N6" s="22"/>
      <c r="O6" s="22"/>
      <c r="P6" s="22"/>
      <c r="Q6" s="22"/>
      <c r="R6" s="22"/>
      <c r="S6" s="22"/>
      <c r="T6" s="22"/>
      <c r="U6" s="22"/>
      <c r="V6" s="22"/>
      <c r="W6" s="22"/>
      <c r="X6" s="22"/>
      <c r="Y6" s="22"/>
    </row>
    <row r="7" spans="1:25" s="27" customFormat="1" ht="15.75" x14ac:dyDescent="0.25">
      <c r="A7" s="111" t="s">
        <v>54</v>
      </c>
      <c r="B7" s="716"/>
      <c r="C7" s="717"/>
      <c r="D7" s="717"/>
      <c r="E7" s="717"/>
      <c r="F7" s="717"/>
      <c r="G7" s="717"/>
      <c r="H7" s="717"/>
      <c r="I7" s="717"/>
      <c r="J7" s="717"/>
      <c r="K7" s="718"/>
      <c r="L7" s="39"/>
      <c r="M7" s="22"/>
      <c r="N7" s="22"/>
      <c r="O7" s="22"/>
      <c r="P7" s="22"/>
      <c r="Q7" s="22"/>
      <c r="R7" s="22"/>
      <c r="S7" s="22"/>
      <c r="T7" s="22"/>
      <c r="U7" s="22"/>
      <c r="V7" s="22"/>
      <c r="W7" s="22"/>
      <c r="X7" s="22"/>
      <c r="Y7" s="22"/>
    </row>
    <row r="8" spans="1:25" s="27" customFormat="1" ht="15.75" x14ac:dyDescent="0.25">
      <c r="A8" s="113"/>
      <c r="B8" s="716"/>
      <c r="C8" s="717"/>
      <c r="D8" s="717"/>
      <c r="E8" s="717"/>
      <c r="F8" s="717"/>
      <c r="G8" s="717"/>
      <c r="H8" s="717"/>
      <c r="I8" s="717"/>
      <c r="J8" s="717"/>
      <c r="K8" s="718"/>
      <c r="L8" s="39"/>
      <c r="M8" s="22"/>
      <c r="N8" s="22"/>
      <c r="O8" s="22"/>
      <c r="P8" s="22"/>
      <c r="Q8" s="22"/>
      <c r="R8" s="22"/>
      <c r="S8" s="22"/>
      <c r="T8" s="22"/>
      <c r="U8" s="22"/>
      <c r="V8" s="22"/>
      <c r="W8" s="22"/>
      <c r="X8" s="22"/>
      <c r="Y8" s="22"/>
    </row>
    <row r="9" spans="1:25" s="27" customFormat="1" ht="15.75" x14ac:dyDescent="0.25">
      <c r="A9" s="702"/>
      <c r="B9" s="716"/>
      <c r="C9" s="717"/>
      <c r="D9" s="717"/>
      <c r="E9" s="717"/>
      <c r="F9" s="717"/>
      <c r="G9" s="717"/>
      <c r="H9" s="717"/>
      <c r="I9" s="717"/>
      <c r="J9" s="717"/>
      <c r="K9" s="718"/>
      <c r="L9" s="39"/>
      <c r="M9" s="22"/>
      <c r="N9" s="22"/>
      <c r="O9" s="22"/>
      <c r="P9" s="22"/>
      <c r="Q9" s="22"/>
      <c r="R9" s="22"/>
      <c r="S9" s="22"/>
      <c r="T9" s="22"/>
      <c r="U9" s="22"/>
      <c r="V9" s="22"/>
      <c r="W9" s="22"/>
      <c r="X9" s="22"/>
      <c r="Y9" s="22"/>
    </row>
    <row r="10" spans="1:25" s="27" customFormat="1" ht="15.75" x14ac:dyDescent="0.25">
      <c r="A10" s="702"/>
      <c r="B10" s="716"/>
      <c r="C10" s="717"/>
      <c r="D10" s="717"/>
      <c r="E10" s="717"/>
      <c r="F10" s="717"/>
      <c r="G10" s="717"/>
      <c r="H10" s="717"/>
      <c r="I10" s="717"/>
      <c r="J10" s="717"/>
      <c r="K10" s="718"/>
      <c r="L10" s="39"/>
      <c r="M10" s="22"/>
      <c r="N10" s="22"/>
      <c r="O10" s="22"/>
      <c r="P10" s="22"/>
      <c r="Q10" s="22"/>
      <c r="R10" s="22"/>
      <c r="S10" s="22"/>
      <c r="T10" s="22"/>
      <c r="U10" s="22"/>
      <c r="V10" s="22"/>
      <c r="W10" s="22"/>
      <c r="X10" s="22"/>
      <c r="Y10" s="22"/>
    </row>
    <row r="11" spans="1:25" s="27" customFormat="1" ht="15.75" x14ac:dyDescent="0.25">
      <c r="A11" s="702"/>
      <c r="B11" s="716"/>
      <c r="C11" s="717"/>
      <c r="D11" s="717"/>
      <c r="E11" s="717"/>
      <c r="F11" s="717"/>
      <c r="G11" s="717"/>
      <c r="H11" s="717"/>
      <c r="I11" s="717"/>
      <c r="J11" s="717"/>
      <c r="K11" s="718"/>
      <c r="L11" s="39"/>
      <c r="M11" s="22"/>
      <c r="N11" s="22"/>
      <c r="O11" s="22"/>
      <c r="P11" s="22"/>
      <c r="Q11" s="22"/>
      <c r="R11" s="22"/>
      <c r="S11" s="22"/>
      <c r="T11" s="22"/>
      <c r="U11" s="22"/>
      <c r="V11" s="22"/>
      <c r="W11" s="22"/>
      <c r="X11" s="22"/>
      <c r="Y11" s="22"/>
    </row>
    <row r="12" spans="1:25" s="27" customFormat="1" ht="15.75" x14ac:dyDescent="0.25">
      <c r="A12" s="702"/>
      <c r="B12" s="716"/>
      <c r="C12" s="717"/>
      <c r="D12" s="717"/>
      <c r="E12" s="717"/>
      <c r="F12" s="717"/>
      <c r="G12" s="717"/>
      <c r="H12" s="717"/>
      <c r="I12" s="717"/>
      <c r="J12" s="717"/>
      <c r="K12" s="718"/>
      <c r="L12" s="39"/>
      <c r="M12" s="22"/>
      <c r="N12" s="22"/>
      <c r="O12" s="22"/>
      <c r="P12" s="22"/>
      <c r="Q12" s="22"/>
      <c r="R12" s="22"/>
      <c r="S12" s="22"/>
      <c r="T12" s="22"/>
      <c r="U12" s="22"/>
      <c r="V12" s="22"/>
      <c r="W12" s="22"/>
      <c r="X12" s="22"/>
      <c r="Y12" s="22"/>
    </row>
    <row r="13" spans="1:25" s="27" customFormat="1" ht="15.75" x14ac:dyDescent="0.25">
      <c r="A13" s="702"/>
      <c r="B13" s="716"/>
      <c r="C13" s="717"/>
      <c r="D13" s="717"/>
      <c r="E13" s="717"/>
      <c r="F13" s="717"/>
      <c r="G13" s="717"/>
      <c r="H13" s="717"/>
      <c r="I13" s="717"/>
      <c r="J13" s="717"/>
      <c r="K13" s="718"/>
      <c r="L13" s="39"/>
      <c r="M13" s="22"/>
      <c r="N13" s="22"/>
      <c r="O13" s="22"/>
      <c r="P13" s="22"/>
      <c r="Q13" s="22"/>
      <c r="R13" s="22"/>
      <c r="S13" s="22"/>
      <c r="T13" s="22"/>
      <c r="U13" s="22"/>
      <c r="V13" s="22"/>
      <c r="W13" s="22"/>
      <c r="X13" s="22"/>
      <c r="Y13" s="22"/>
    </row>
    <row r="14" spans="1:25" s="27" customFormat="1" ht="15.75" x14ac:dyDescent="0.25">
      <c r="A14" s="702"/>
      <c r="B14" s="716"/>
      <c r="C14" s="717"/>
      <c r="D14" s="717"/>
      <c r="E14" s="717"/>
      <c r="F14" s="717"/>
      <c r="G14" s="717"/>
      <c r="H14" s="717"/>
      <c r="I14" s="717"/>
      <c r="J14" s="717"/>
      <c r="K14" s="718"/>
      <c r="L14" s="39"/>
      <c r="M14" s="22"/>
      <c r="N14" s="22"/>
      <c r="O14" s="22"/>
      <c r="P14" s="22"/>
      <c r="Q14" s="22"/>
      <c r="R14" s="22"/>
      <c r="S14" s="22"/>
      <c r="T14" s="22"/>
      <c r="U14" s="22"/>
      <c r="V14" s="22"/>
      <c r="W14" s="22"/>
      <c r="X14" s="22"/>
      <c r="Y14" s="22"/>
    </row>
    <row r="15" spans="1:25" s="27" customFormat="1" ht="15.75" x14ac:dyDescent="0.25">
      <c r="A15" s="702"/>
      <c r="B15" s="716"/>
      <c r="C15" s="717"/>
      <c r="D15" s="717"/>
      <c r="E15" s="717"/>
      <c r="F15" s="717"/>
      <c r="G15" s="717"/>
      <c r="H15" s="717"/>
      <c r="I15" s="717"/>
      <c r="J15" s="717"/>
      <c r="K15" s="718"/>
      <c r="L15" s="39"/>
      <c r="M15" s="22"/>
      <c r="N15" s="22"/>
      <c r="O15" s="22"/>
      <c r="P15" s="22"/>
      <c r="Q15" s="22"/>
      <c r="R15" s="22"/>
      <c r="S15" s="22"/>
      <c r="T15" s="22"/>
      <c r="U15" s="22"/>
      <c r="V15" s="22"/>
      <c r="W15" s="22"/>
      <c r="X15" s="22"/>
      <c r="Y15" s="22"/>
    </row>
    <row r="16" spans="1:25" s="27" customFormat="1" ht="15.75" x14ac:dyDescent="0.25">
      <c r="A16" s="702"/>
      <c r="B16" s="716"/>
      <c r="C16" s="717"/>
      <c r="D16" s="717"/>
      <c r="E16" s="717"/>
      <c r="F16" s="717"/>
      <c r="G16" s="717"/>
      <c r="H16" s="717"/>
      <c r="I16" s="717"/>
      <c r="J16" s="717"/>
      <c r="K16" s="718"/>
      <c r="L16" s="39"/>
      <c r="M16" s="22"/>
      <c r="N16" s="22"/>
      <c r="O16" s="22"/>
      <c r="P16" s="22"/>
      <c r="Q16" s="22"/>
      <c r="R16" s="22"/>
      <c r="S16" s="22"/>
      <c r="T16" s="22"/>
      <c r="U16" s="22"/>
      <c r="V16" s="22"/>
      <c r="W16" s="22"/>
      <c r="X16" s="22"/>
      <c r="Y16" s="22"/>
    </row>
    <row r="17" spans="1:38" s="27" customFormat="1" ht="15.75" x14ac:dyDescent="0.25">
      <c r="A17" s="702"/>
      <c r="B17" s="716"/>
      <c r="C17" s="717"/>
      <c r="D17" s="717"/>
      <c r="E17" s="717"/>
      <c r="F17" s="717"/>
      <c r="G17" s="717"/>
      <c r="H17" s="717"/>
      <c r="I17" s="717"/>
      <c r="J17" s="717"/>
      <c r="K17" s="718"/>
      <c r="L17" s="39"/>
      <c r="M17" s="22"/>
      <c r="N17" s="22"/>
      <c r="O17" s="22"/>
      <c r="P17" s="22"/>
      <c r="Q17" s="22"/>
      <c r="R17" s="22"/>
      <c r="S17" s="22"/>
      <c r="T17" s="22"/>
      <c r="U17" s="22"/>
      <c r="V17" s="22"/>
      <c r="W17" s="22"/>
      <c r="X17" s="22"/>
      <c r="Y17" s="22"/>
    </row>
    <row r="18" spans="1:38" s="27" customFormat="1" ht="12.75" customHeight="1" x14ac:dyDescent="0.2">
      <c r="A18" s="702"/>
      <c r="B18" s="716"/>
      <c r="C18" s="717"/>
      <c r="D18" s="717"/>
      <c r="E18" s="717"/>
      <c r="F18" s="717"/>
      <c r="G18" s="717"/>
      <c r="H18" s="717"/>
      <c r="I18" s="717"/>
      <c r="J18" s="717"/>
      <c r="K18" s="718"/>
      <c r="L18" s="22"/>
      <c r="M18" s="22"/>
      <c r="N18" s="22"/>
      <c r="O18" s="22"/>
      <c r="P18" s="22"/>
      <c r="Q18" s="22"/>
      <c r="R18" s="22"/>
      <c r="S18" s="22"/>
      <c r="T18" s="22"/>
      <c r="U18" s="22"/>
      <c r="V18" s="22"/>
      <c r="W18" s="22"/>
      <c r="X18" s="22"/>
      <c r="Y18" s="22"/>
    </row>
    <row r="19" spans="1:38" s="27" customFormat="1" ht="12.75" customHeight="1" x14ac:dyDescent="0.2">
      <c r="A19" s="110"/>
      <c r="B19" s="719"/>
      <c r="C19" s="720"/>
      <c r="D19" s="720"/>
      <c r="E19" s="720"/>
      <c r="F19" s="720"/>
      <c r="G19" s="720"/>
      <c r="H19" s="720"/>
      <c r="I19" s="720"/>
      <c r="J19" s="720"/>
      <c r="K19" s="721"/>
      <c r="L19" s="22"/>
      <c r="M19" s="22"/>
      <c r="N19" s="22"/>
      <c r="O19" s="22"/>
      <c r="P19" s="22"/>
      <c r="Q19" s="22"/>
      <c r="R19" s="22"/>
      <c r="S19" s="22"/>
      <c r="T19" s="22"/>
      <c r="U19" s="22"/>
      <c r="V19" s="22"/>
      <c r="W19" s="22"/>
      <c r="X19" s="22"/>
      <c r="Y19" s="22"/>
    </row>
    <row r="20" spans="1:38" s="27" customFormat="1" x14ac:dyDescent="0.2">
      <c r="A20" s="110"/>
      <c r="B20" s="25"/>
      <c r="C20" s="26"/>
      <c r="D20" s="26"/>
      <c r="E20" s="26"/>
      <c r="F20" s="26"/>
      <c r="G20" s="26"/>
      <c r="H20" s="26"/>
      <c r="I20" s="22"/>
      <c r="J20" s="22"/>
      <c r="K20" s="22"/>
      <c r="L20" s="22"/>
      <c r="M20" s="22"/>
      <c r="N20" s="22"/>
      <c r="O20" s="22"/>
      <c r="P20" s="22"/>
      <c r="Q20" s="22"/>
      <c r="R20" s="22"/>
      <c r="S20" s="22"/>
      <c r="T20" s="22"/>
      <c r="U20" s="22"/>
      <c r="V20" s="22"/>
      <c r="W20" s="22"/>
      <c r="X20" s="22"/>
      <c r="Y20" s="22"/>
    </row>
    <row r="21" spans="1:38" s="28" customFormat="1" ht="15.75" x14ac:dyDescent="0.25">
      <c r="A21" s="110"/>
      <c r="B21" s="410" t="s">
        <v>29</v>
      </c>
      <c r="C21" s="26"/>
      <c r="D21" s="26"/>
      <c r="E21" s="26"/>
      <c r="F21" s="26"/>
      <c r="G21" s="26"/>
      <c r="H21" s="26"/>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row>
    <row r="22" spans="1:38" s="28" customFormat="1" ht="12" customHeight="1" x14ac:dyDescent="0.2">
      <c r="A22" s="110"/>
      <c r="B22" s="704"/>
      <c r="C22" s="705"/>
      <c r="D22" s="705"/>
      <c r="E22" s="705"/>
      <c r="F22" s="705"/>
      <c r="G22" s="705"/>
      <c r="H22" s="705"/>
      <c r="I22" s="705"/>
      <c r="J22" s="705"/>
      <c r="K22" s="706"/>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row>
    <row r="23" spans="1:38" s="28" customFormat="1" ht="12.75" customHeight="1" x14ac:dyDescent="0.2">
      <c r="A23" s="114"/>
      <c r="B23" s="707"/>
      <c r="C23" s="708"/>
      <c r="D23" s="708"/>
      <c r="E23" s="708"/>
      <c r="F23" s="708"/>
      <c r="G23" s="708"/>
      <c r="H23" s="708"/>
      <c r="I23" s="708"/>
      <c r="J23" s="708"/>
      <c r="K23" s="709"/>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row>
    <row r="24" spans="1:38" s="28" customFormat="1" ht="12.75" customHeight="1" x14ac:dyDescent="0.2">
      <c r="A24" s="114"/>
      <c r="B24" s="707"/>
      <c r="C24" s="708"/>
      <c r="D24" s="708"/>
      <c r="E24" s="708"/>
      <c r="F24" s="708"/>
      <c r="G24" s="708"/>
      <c r="H24" s="708"/>
      <c r="I24" s="708"/>
      <c r="J24" s="708"/>
      <c r="K24" s="709"/>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row>
    <row r="25" spans="1:38" s="28" customFormat="1" ht="12.75" customHeight="1" x14ac:dyDescent="0.2">
      <c r="A25" s="114"/>
      <c r="B25" s="707"/>
      <c r="C25" s="708"/>
      <c r="D25" s="708"/>
      <c r="E25" s="708"/>
      <c r="F25" s="708"/>
      <c r="G25" s="708"/>
      <c r="H25" s="708"/>
      <c r="I25" s="708"/>
      <c r="J25" s="708"/>
      <c r="K25" s="709"/>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row>
    <row r="26" spans="1:38" s="28" customFormat="1" ht="11.25" customHeight="1" x14ac:dyDescent="0.2">
      <c r="A26" s="115"/>
      <c r="B26" s="707"/>
      <c r="C26" s="708"/>
      <c r="D26" s="708"/>
      <c r="E26" s="708"/>
      <c r="F26" s="708"/>
      <c r="G26" s="708"/>
      <c r="H26" s="708"/>
      <c r="I26" s="708"/>
      <c r="J26" s="708"/>
      <c r="K26" s="709"/>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row>
    <row r="27" spans="1:38" s="28" customFormat="1" ht="11.25" customHeight="1" x14ac:dyDescent="0.2">
      <c r="A27" s="115"/>
      <c r="B27" s="707"/>
      <c r="C27" s="708"/>
      <c r="D27" s="708"/>
      <c r="E27" s="708"/>
      <c r="F27" s="708"/>
      <c r="G27" s="708"/>
      <c r="H27" s="708"/>
      <c r="I27" s="708"/>
      <c r="J27" s="708"/>
      <c r="K27" s="709"/>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row>
    <row r="28" spans="1:38" s="28" customFormat="1" ht="11.25" customHeight="1" x14ac:dyDescent="0.2">
      <c r="A28" s="115"/>
      <c r="B28" s="707"/>
      <c r="C28" s="708"/>
      <c r="D28" s="708"/>
      <c r="E28" s="708"/>
      <c r="F28" s="708"/>
      <c r="G28" s="708"/>
      <c r="H28" s="708"/>
      <c r="I28" s="708"/>
      <c r="J28" s="708"/>
      <c r="K28" s="709"/>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row>
    <row r="29" spans="1:38" s="28" customFormat="1" ht="11.25" customHeight="1" x14ac:dyDescent="0.2">
      <c r="A29" s="115"/>
      <c r="B29" s="707"/>
      <c r="C29" s="708"/>
      <c r="D29" s="708"/>
      <c r="E29" s="708"/>
      <c r="F29" s="708"/>
      <c r="G29" s="708"/>
      <c r="H29" s="708"/>
      <c r="I29" s="708"/>
      <c r="J29" s="708"/>
      <c r="K29" s="709"/>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row>
    <row r="30" spans="1:38" s="28" customFormat="1" ht="3" customHeight="1" x14ac:dyDescent="0.2">
      <c r="A30" s="115"/>
      <c r="B30" s="707"/>
      <c r="C30" s="708"/>
      <c r="D30" s="708"/>
      <c r="E30" s="708"/>
      <c r="F30" s="708"/>
      <c r="G30" s="708"/>
      <c r="H30" s="708"/>
      <c r="I30" s="708"/>
      <c r="J30" s="708"/>
      <c r="K30" s="709"/>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row>
    <row r="31" spans="1:38" s="28" customFormat="1" ht="11.25" hidden="1" customHeight="1" x14ac:dyDescent="0.2">
      <c r="A31" s="115"/>
      <c r="B31" s="707"/>
      <c r="C31" s="708"/>
      <c r="D31" s="708"/>
      <c r="E31" s="708"/>
      <c r="F31" s="708"/>
      <c r="G31" s="708"/>
      <c r="H31" s="708"/>
      <c r="I31" s="708"/>
      <c r="J31" s="708"/>
      <c r="K31" s="709"/>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spans="1:38" s="28" customFormat="1" ht="12" hidden="1" customHeight="1" x14ac:dyDescent="0.2">
      <c r="A32" s="110"/>
      <c r="B32" s="707"/>
      <c r="C32" s="708"/>
      <c r="D32" s="708"/>
      <c r="E32" s="708"/>
      <c r="F32" s="708"/>
      <c r="G32" s="708"/>
      <c r="H32" s="708"/>
      <c r="I32" s="708"/>
      <c r="J32" s="708"/>
      <c r="K32" s="709"/>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row>
    <row r="33" spans="1:38" s="28" customFormat="1" ht="12" hidden="1" customHeight="1" x14ac:dyDescent="0.2">
      <c r="A33" s="110"/>
      <c r="B33" s="707"/>
      <c r="C33" s="708"/>
      <c r="D33" s="708"/>
      <c r="E33" s="708"/>
      <c r="F33" s="708"/>
      <c r="G33" s="708"/>
      <c r="H33" s="708"/>
      <c r="I33" s="708"/>
      <c r="J33" s="708"/>
      <c r="K33" s="709"/>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spans="1:38" s="28" customFormat="1" ht="12" hidden="1" customHeight="1" x14ac:dyDescent="0.2">
      <c r="A34" s="110"/>
      <c r="B34" s="707"/>
      <c r="C34" s="708"/>
      <c r="D34" s="708"/>
      <c r="E34" s="708"/>
      <c r="F34" s="708"/>
      <c r="G34" s="708"/>
      <c r="H34" s="708"/>
      <c r="I34" s="708"/>
      <c r="J34" s="708"/>
      <c r="K34" s="709"/>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row>
    <row r="35" spans="1:38" s="28" customFormat="1" ht="12" hidden="1" customHeight="1" x14ac:dyDescent="0.2">
      <c r="A35" s="110"/>
      <c r="B35" s="710"/>
      <c r="C35" s="711"/>
      <c r="D35" s="711"/>
      <c r="E35" s="711"/>
      <c r="F35" s="711"/>
      <c r="G35" s="711"/>
      <c r="H35" s="711"/>
      <c r="I35" s="711"/>
      <c r="J35" s="711"/>
      <c r="K35" s="712"/>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row>
    <row r="36" spans="1:38" s="28" customFormat="1" ht="12" x14ac:dyDescent="0.2">
      <c r="A36" s="110"/>
      <c r="B36" s="26"/>
      <c r="C36" s="26"/>
      <c r="D36" s="26"/>
      <c r="E36" s="26"/>
      <c r="F36" s="26"/>
      <c r="G36" s="26"/>
      <c r="H36" s="26"/>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spans="1:38" s="28" customFormat="1" ht="15.75" x14ac:dyDescent="0.25">
      <c r="A37" s="110"/>
      <c r="B37" s="410" t="s">
        <v>30</v>
      </c>
      <c r="C37" s="26"/>
      <c r="D37" s="26"/>
      <c r="E37" s="26"/>
      <c r="F37" s="26"/>
      <c r="G37" s="26"/>
      <c r="H37" s="26"/>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row>
    <row r="38" spans="1:38" s="28" customFormat="1" ht="12" customHeight="1" x14ac:dyDescent="0.2">
      <c r="A38" s="110"/>
      <c r="B38" s="704"/>
      <c r="C38" s="705"/>
      <c r="D38" s="705"/>
      <c r="E38" s="705"/>
      <c r="F38" s="705"/>
      <c r="G38" s="705"/>
      <c r="H38" s="705"/>
      <c r="I38" s="705"/>
      <c r="J38" s="705"/>
      <c r="K38" s="706"/>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row>
    <row r="39" spans="1:38" s="28" customFormat="1" ht="12" customHeight="1" x14ac:dyDescent="0.2">
      <c r="A39" s="106"/>
      <c r="B39" s="707"/>
      <c r="C39" s="708"/>
      <c r="D39" s="708"/>
      <c r="E39" s="708"/>
      <c r="F39" s="708"/>
      <c r="G39" s="708"/>
      <c r="H39" s="708"/>
      <c r="I39" s="708"/>
      <c r="J39" s="708"/>
      <c r="K39" s="709"/>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row>
    <row r="40" spans="1:38" s="28" customFormat="1" ht="12" customHeight="1" x14ac:dyDescent="0.2">
      <c r="A40" s="106"/>
      <c r="B40" s="707"/>
      <c r="C40" s="708"/>
      <c r="D40" s="708"/>
      <c r="E40" s="708"/>
      <c r="F40" s="708"/>
      <c r="G40" s="708"/>
      <c r="H40" s="708"/>
      <c r="I40" s="708"/>
      <c r="J40" s="708"/>
      <c r="K40" s="709"/>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spans="1:38" s="28" customFormat="1" ht="12" customHeight="1" x14ac:dyDescent="0.2">
      <c r="A41" s="106"/>
      <c r="B41" s="707"/>
      <c r="C41" s="708"/>
      <c r="D41" s="708"/>
      <c r="E41" s="708"/>
      <c r="F41" s="708"/>
      <c r="G41" s="708"/>
      <c r="H41" s="708"/>
      <c r="I41" s="708"/>
      <c r="J41" s="708"/>
      <c r="K41" s="709"/>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spans="1:38" s="28" customFormat="1" ht="12" customHeight="1" x14ac:dyDescent="0.2">
      <c r="A42" s="106"/>
      <c r="B42" s="707"/>
      <c r="C42" s="708"/>
      <c r="D42" s="708"/>
      <c r="E42" s="708"/>
      <c r="F42" s="708"/>
      <c r="G42" s="708"/>
      <c r="H42" s="708"/>
      <c r="I42" s="708"/>
      <c r="J42" s="708"/>
      <c r="K42" s="709"/>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spans="1:38" s="28" customFormat="1" ht="12" customHeight="1" x14ac:dyDescent="0.2">
      <c r="A43" s="106"/>
      <c r="B43" s="707"/>
      <c r="C43" s="708"/>
      <c r="D43" s="708"/>
      <c r="E43" s="708"/>
      <c r="F43" s="708"/>
      <c r="G43" s="708"/>
      <c r="H43" s="708"/>
      <c r="I43" s="708"/>
      <c r="J43" s="708"/>
      <c r="K43" s="709"/>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8" s="28" customFormat="1" ht="12" customHeight="1" x14ac:dyDescent="0.2">
      <c r="A44" s="106"/>
      <c r="B44" s="707"/>
      <c r="C44" s="708"/>
      <c r="D44" s="708"/>
      <c r="E44" s="708"/>
      <c r="F44" s="708"/>
      <c r="G44" s="708"/>
      <c r="H44" s="708"/>
      <c r="I44" s="708"/>
      <c r="J44" s="708"/>
      <c r="K44" s="709"/>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spans="1:38" s="28" customFormat="1" ht="12" customHeight="1" x14ac:dyDescent="0.2">
      <c r="A45" s="106"/>
      <c r="B45" s="707"/>
      <c r="C45" s="708"/>
      <c r="D45" s="708"/>
      <c r="E45" s="708"/>
      <c r="F45" s="708"/>
      <c r="G45" s="708"/>
      <c r="H45" s="708"/>
      <c r="I45" s="708"/>
      <c r="J45" s="708"/>
      <c r="K45" s="709"/>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spans="1:38" s="28" customFormat="1" ht="12" customHeight="1" x14ac:dyDescent="0.2">
      <c r="A46" s="106"/>
      <c r="B46" s="707"/>
      <c r="C46" s="708"/>
      <c r="D46" s="708"/>
      <c r="E46" s="708"/>
      <c r="F46" s="708"/>
      <c r="G46" s="708"/>
      <c r="H46" s="708"/>
      <c r="I46" s="708"/>
      <c r="J46" s="708"/>
      <c r="K46" s="709"/>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spans="1:38" s="28" customFormat="1" ht="12" customHeight="1" x14ac:dyDescent="0.2">
      <c r="A47" s="106"/>
      <c r="B47" s="707"/>
      <c r="C47" s="708"/>
      <c r="D47" s="708"/>
      <c r="E47" s="708"/>
      <c r="F47" s="708"/>
      <c r="G47" s="708"/>
      <c r="H47" s="708"/>
      <c r="I47" s="708"/>
      <c r="J47" s="708"/>
      <c r="K47" s="709"/>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spans="1:38" s="28" customFormat="1" ht="12" customHeight="1" x14ac:dyDescent="0.2">
      <c r="A48" s="106"/>
      <c r="B48" s="707"/>
      <c r="C48" s="708"/>
      <c r="D48" s="708"/>
      <c r="E48" s="708"/>
      <c r="F48" s="708"/>
      <c r="G48" s="708"/>
      <c r="H48" s="708"/>
      <c r="I48" s="708"/>
      <c r="J48" s="708"/>
      <c r="K48" s="709"/>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spans="1:38" s="28" customFormat="1" ht="12" customHeight="1" x14ac:dyDescent="0.2">
      <c r="A49" s="106"/>
      <c r="B49" s="707"/>
      <c r="C49" s="708"/>
      <c r="D49" s="708"/>
      <c r="E49" s="708"/>
      <c r="F49" s="708"/>
      <c r="G49" s="708"/>
      <c r="H49" s="708"/>
      <c r="I49" s="708"/>
      <c r="J49" s="708"/>
      <c r="K49" s="709"/>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spans="1:38" s="28" customFormat="1" ht="12" customHeight="1" x14ac:dyDescent="0.2">
      <c r="A50" s="106"/>
      <c r="B50" s="707"/>
      <c r="C50" s="708"/>
      <c r="D50" s="708"/>
      <c r="E50" s="708"/>
      <c r="F50" s="708"/>
      <c r="G50" s="708"/>
      <c r="H50" s="708"/>
      <c r="I50" s="708"/>
      <c r="J50" s="708"/>
      <c r="K50" s="709"/>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row>
    <row r="51" spans="1:38" s="28" customFormat="1" ht="12" customHeight="1" x14ac:dyDescent="0.2">
      <c r="A51" s="106"/>
      <c r="B51" s="710"/>
      <c r="C51" s="711"/>
      <c r="D51" s="711"/>
      <c r="E51" s="711"/>
      <c r="F51" s="711"/>
      <c r="G51" s="711"/>
      <c r="H51" s="711"/>
      <c r="I51" s="711"/>
      <c r="J51" s="711"/>
      <c r="K51" s="712"/>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row>
    <row r="52" spans="1:38" s="20" customFormat="1" x14ac:dyDescent="0.2">
      <c r="A52" s="106"/>
      <c r="B52" s="23"/>
      <c r="C52" s="23"/>
      <c r="D52" s="23"/>
      <c r="E52" s="23"/>
      <c r="F52" s="23"/>
      <c r="G52" s="23"/>
      <c r="H52" s="23"/>
    </row>
    <row r="53" spans="1:38" s="20" customFormat="1" hidden="1" x14ac:dyDescent="0.2">
      <c r="A53" s="106"/>
      <c r="B53" s="23"/>
      <c r="C53" s="23"/>
      <c r="D53" s="23"/>
      <c r="E53" s="23"/>
      <c r="F53" s="23"/>
      <c r="G53" s="23"/>
      <c r="H53" s="23"/>
    </row>
  </sheetData>
  <mergeCells count="6">
    <mergeCell ref="B38:K51"/>
    <mergeCell ref="B1:K1"/>
    <mergeCell ref="B4:K19"/>
    <mergeCell ref="A9:A18"/>
    <mergeCell ref="B2:G2"/>
    <mergeCell ref="B22:K35"/>
  </mergeCells>
  <hyperlinks>
    <hyperlink ref="A7" location="MENU!A1" display="MENU" xr:uid="{00000000-0004-0000-0300-000000000000}"/>
  </hyperlinks>
  <pageMargins left="0.511811024" right="0.511811024" top="0.78740157499999996" bottom="0.78740157499999996" header="0.31496062000000002" footer="0.31496062000000002"/>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1">
    <pageSetUpPr fitToPage="1"/>
  </sheetPr>
  <dimension ref="A1:AE69"/>
  <sheetViews>
    <sheetView showGridLines="0" topLeftCell="B1" workbookViewId="0">
      <selection activeCell="B3" sqref="B3"/>
    </sheetView>
  </sheetViews>
  <sheetFormatPr defaultColWidth="0" defaultRowHeight="14.1" customHeight="1" zeroHeight="1" x14ac:dyDescent="0.25"/>
  <cols>
    <col min="1" max="1" width="6.7109375" style="106" hidden="1" customWidth="1"/>
    <col min="2" max="2" width="31.5703125" style="4" customWidth="1"/>
    <col min="3" max="3" width="4.85546875" style="4" customWidth="1"/>
    <col min="4" max="4" width="23.5703125" style="4" customWidth="1"/>
    <col min="5" max="5" width="4.5703125" style="4" customWidth="1"/>
    <col min="6" max="6" width="24.28515625" style="4" customWidth="1"/>
    <col min="7" max="8" width="13.5703125" style="4" bestFit="1" customWidth="1"/>
    <col min="9" max="9" width="9.140625" style="4" customWidth="1"/>
    <col min="10" max="10" width="15.140625" style="4" bestFit="1" customWidth="1"/>
    <col min="11" max="11" width="13.5703125" style="4" bestFit="1" customWidth="1"/>
    <col min="12" max="12" width="15.140625" style="4" bestFit="1" customWidth="1"/>
    <col min="13" max="13" width="13.5703125" style="4" bestFit="1" customWidth="1"/>
    <col min="14" max="14" width="9.140625" style="4" customWidth="1"/>
    <col min="15" max="31" width="0" style="4" hidden="1" customWidth="1"/>
    <col min="32" max="16384" width="9.140625" style="4" hidden="1"/>
  </cols>
  <sheetData>
    <row r="1" spans="1:30" s="12" customFormat="1" ht="29.25" customHeight="1" x14ac:dyDescent="0.25">
      <c r="B1" s="681" t="s">
        <v>256</v>
      </c>
      <c r="C1" s="681"/>
      <c r="D1" s="681"/>
      <c r="E1" s="681"/>
      <c r="F1" s="681"/>
      <c r="G1" s="681"/>
      <c r="H1" s="681"/>
      <c r="I1" s="681"/>
      <c r="J1" s="681"/>
      <c r="K1" s="681"/>
      <c r="L1" s="681"/>
      <c r="M1" s="681"/>
      <c r="N1" s="681"/>
      <c r="O1" s="14"/>
      <c r="Q1" s="14"/>
      <c r="R1" s="14"/>
      <c r="S1" s="14"/>
      <c r="T1" s="14"/>
      <c r="U1" s="14"/>
      <c r="V1" s="14"/>
      <c r="W1" s="14"/>
      <c r="X1" s="14"/>
      <c r="Y1" s="14"/>
      <c r="Z1" s="14"/>
      <c r="AA1" s="14"/>
      <c r="AB1" s="14"/>
      <c r="AC1" s="14"/>
      <c r="AD1" s="14"/>
    </row>
    <row r="2" spans="1:30" s="12" customFormat="1" ht="14.1" customHeight="1" x14ac:dyDescent="0.25">
      <c r="A2" s="110"/>
      <c r="B2" s="11"/>
      <c r="C2" s="11"/>
      <c r="D2" s="11"/>
      <c r="E2" s="11"/>
      <c r="F2" s="11"/>
      <c r="L2" s="13"/>
      <c r="N2" s="14"/>
      <c r="O2" s="14"/>
      <c r="P2" s="14"/>
      <c r="Q2" s="14"/>
      <c r="R2" s="14"/>
      <c r="S2" s="14"/>
      <c r="T2" s="14"/>
      <c r="U2" s="14"/>
      <c r="V2" s="14"/>
      <c r="W2" s="14"/>
      <c r="X2" s="14"/>
      <c r="Y2" s="14"/>
      <c r="Z2" s="14"/>
      <c r="AA2" s="14"/>
      <c r="AB2" s="14"/>
      <c r="AC2" s="14"/>
      <c r="AD2" s="14"/>
    </row>
    <row r="3" spans="1:30" s="12" customFormat="1" ht="14.1" customHeight="1" x14ac:dyDescent="0.25">
      <c r="A3" s="110"/>
      <c r="B3" s="55" t="s">
        <v>18</v>
      </c>
      <c r="C3" s="56"/>
      <c r="D3" s="11"/>
      <c r="E3" s="11"/>
      <c r="F3" s="11"/>
      <c r="I3" s="56"/>
      <c r="J3" s="56"/>
      <c r="K3" s="56"/>
      <c r="L3" s="56"/>
      <c r="N3" s="57"/>
      <c r="O3" s="14"/>
      <c r="P3" s="14"/>
      <c r="Q3" s="14"/>
      <c r="R3" s="14"/>
      <c r="S3" s="14"/>
      <c r="T3" s="14"/>
      <c r="U3" s="14"/>
      <c r="V3" s="14"/>
      <c r="W3" s="14"/>
      <c r="X3" s="14"/>
      <c r="Y3" s="14"/>
      <c r="Z3" s="14"/>
      <c r="AA3" s="14"/>
      <c r="AB3" s="14"/>
      <c r="AC3" s="14"/>
      <c r="AD3" s="14"/>
    </row>
    <row r="4" spans="1:30" s="148" customFormat="1" ht="14.1" customHeight="1" x14ac:dyDescent="0.25">
      <c r="A4" s="110"/>
      <c r="B4" s="725" t="s">
        <v>23</v>
      </c>
      <c r="C4" s="723" t="s">
        <v>257</v>
      </c>
      <c r="D4" s="725" t="s">
        <v>26</v>
      </c>
      <c r="E4" s="725" t="s">
        <v>27</v>
      </c>
      <c r="F4" s="725" t="s">
        <v>19</v>
      </c>
      <c r="G4" s="727"/>
      <c r="H4" s="727"/>
      <c r="I4" s="723" t="s">
        <v>24</v>
      </c>
      <c r="J4" s="723" t="s">
        <v>14</v>
      </c>
      <c r="K4" s="723" t="s">
        <v>13</v>
      </c>
      <c r="L4" s="723" t="s">
        <v>15</v>
      </c>
      <c r="M4" s="723" t="s">
        <v>16</v>
      </c>
      <c r="N4" s="733"/>
      <c r="O4" s="147"/>
      <c r="P4" s="147"/>
      <c r="Q4" s="147"/>
      <c r="R4" s="147"/>
      <c r="S4" s="147"/>
      <c r="T4" s="147"/>
      <c r="U4" s="147"/>
      <c r="V4" s="147"/>
      <c r="W4" s="147"/>
      <c r="X4" s="147"/>
      <c r="Y4" s="147"/>
      <c r="Z4" s="147"/>
      <c r="AA4" s="147"/>
      <c r="AB4" s="147"/>
      <c r="AC4" s="147"/>
      <c r="AD4" s="147"/>
    </row>
    <row r="5" spans="1:30" s="148" customFormat="1" ht="14.1" customHeight="1" x14ac:dyDescent="0.25">
      <c r="A5" s="110"/>
      <c r="B5" s="725"/>
      <c r="C5" s="723"/>
      <c r="D5" s="725"/>
      <c r="E5" s="725"/>
      <c r="F5" s="727"/>
      <c r="G5" s="727"/>
      <c r="H5" s="727"/>
      <c r="I5" s="723"/>
      <c r="J5" s="723"/>
      <c r="K5" s="723"/>
      <c r="L5" s="723"/>
      <c r="M5" s="723"/>
      <c r="N5" s="733"/>
      <c r="O5" s="147"/>
      <c r="P5" s="147"/>
      <c r="Q5" s="147"/>
      <c r="R5" s="147"/>
      <c r="S5" s="147"/>
      <c r="T5" s="147"/>
      <c r="U5" s="147"/>
      <c r="V5" s="147"/>
      <c r="W5" s="147"/>
      <c r="X5" s="147"/>
      <c r="Y5" s="147"/>
      <c r="Z5" s="147"/>
      <c r="AA5" s="147"/>
      <c r="AB5" s="147"/>
      <c r="AC5" s="147"/>
      <c r="AD5" s="147"/>
    </row>
    <row r="6" spans="1:30" s="147" customFormat="1" ht="14.1" customHeight="1" x14ac:dyDescent="0.25">
      <c r="A6" s="15"/>
      <c r="B6" s="726"/>
      <c r="C6" s="727"/>
      <c r="D6" s="726"/>
      <c r="E6" s="726"/>
      <c r="F6" s="149" t="s">
        <v>20</v>
      </c>
      <c r="G6" s="149" t="s">
        <v>21</v>
      </c>
      <c r="H6" s="149" t="s">
        <v>22</v>
      </c>
      <c r="I6" s="724"/>
      <c r="J6" s="724"/>
      <c r="K6" s="723"/>
      <c r="L6" s="724"/>
      <c r="M6" s="724"/>
      <c r="N6" s="733"/>
    </row>
    <row r="7" spans="1:30" s="346" customFormat="1" ht="14.1" customHeight="1" x14ac:dyDescent="0.25">
      <c r="A7" s="111" t="s">
        <v>54</v>
      </c>
      <c r="B7" s="336"/>
      <c r="C7" s="337"/>
      <c r="D7" s="338"/>
      <c r="E7" s="338"/>
      <c r="F7" s="339"/>
      <c r="G7" s="340"/>
      <c r="H7" s="340"/>
      <c r="I7" s="341"/>
      <c r="J7" s="342"/>
      <c r="K7" s="343"/>
      <c r="L7" s="344"/>
      <c r="M7" s="340"/>
      <c r="N7" s="345"/>
    </row>
    <row r="8" spans="1:30" s="347" customFormat="1" ht="14.1" customHeight="1" x14ac:dyDescent="0.25">
      <c r="A8" s="106"/>
      <c r="B8" s="336"/>
      <c r="C8" s="337"/>
      <c r="D8" s="338"/>
      <c r="E8" s="338"/>
      <c r="F8" s="336"/>
      <c r="G8" s="340"/>
      <c r="H8" s="340"/>
      <c r="I8" s="341"/>
      <c r="J8" s="342"/>
      <c r="K8" s="343"/>
      <c r="L8" s="344"/>
      <c r="M8" s="340"/>
      <c r="N8" s="345"/>
      <c r="O8" s="346"/>
    </row>
    <row r="9" spans="1:30" s="346" customFormat="1" ht="14.1" customHeight="1" x14ac:dyDescent="0.25">
      <c r="A9" s="702"/>
      <c r="B9" s="336"/>
      <c r="C9" s="337"/>
      <c r="D9" s="338"/>
      <c r="E9" s="338"/>
      <c r="F9" s="336"/>
      <c r="G9" s="340"/>
      <c r="H9" s="348"/>
      <c r="I9" s="341"/>
      <c r="J9" s="342"/>
      <c r="K9" s="343"/>
      <c r="L9" s="344"/>
      <c r="M9" s="340"/>
      <c r="N9" s="349"/>
      <c r="O9" s="347"/>
    </row>
    <row r="10" spans="1:30" s="347" customFormat="1" ht="14.1" customHeight="1" x14ac:dyDescent="0.25">
      <c r="A10" s="702"/>
      <c r="B10" s="336"/>
      <c r="C10" s="337"/>
      <c r="D10" s="338"/>
      <c r="E10" s="338"/>
      <c r="F10" s="336"/>
      <c r="G10" s="340"/>
      <c r="H10" s="340"/>
      <c r="I10" s="341"/>
      <c r="J10" s="342"/>
      <c r="K10" s="343"/>
      <c r="L10" s="344"/>
      <c r="M10" s="340"/>
      <c r="N10" s="349"/>
    </row>
    <row r="11" spans="1:30" s="347" customFormat="1" ht="14.1" customHeight="1" x14ac:dyDescent="0.25">
      <c r="A11" s="702"/>
      <c r="B11" s="336"/>
      <c r="C11" s="337"/>
      <c r="D11" s="338"/>
      <c r="E11" s="338"/>
      <c r="F11" s="336"/>
      <c r="G11" s="340"/>
      <c r="H11" s="340"/>
      <c r="I11" s="341"/>
      <c r="J11" s="342"/>
      <c r="K11" s="343"/>
      <c r="L11" s="344"/>
      <c r="M11" s="340"/>
      <c r="N11" s="345"/>
      <c r="O11" s="346"/>
    </row>
    <row r="12" spans="1:30" s="346" customFormat="1" ht="14.1" customHeight="1" x14ac:dyDescent="0.25">
      <c r="A12" s="702"/>
      <c r="B12" s="336"/>
      <c r="C12" s="337"/>
      <c r="D12" s="338"/>
      <c r="E12" s="338"/>
      <c r="F12" s="336"/>
      <c r="G12" s="340"/>
      <c r="H12" s="340"/>
      <c r="I12" s="341"/>
      <c r="J12" s="342"/>
      <c r="K12" s="343"/>
      <c r="L12" s="344"/>
      <c r="M12" s="340"/>
      <c r="N12" s="349"/>
      <c r="O12" s="347"/>
    </row>
    <row r="13" spans="1:30" s="347" customFormat="1" ht="14.1" customHeight="1" x14ac:dyDescent="0.25">
      <c r="A13" s="702"/>
      <c r="B13" s="336"/>
      <c r="C13" s="337"/>
      <c r="D13" s="338"/>
      <c r="E13" s="338"/>
      <c r="F13" s="338"/>
      <c r="G13" s="340"/>
      <c r="H13" s="340"/>
      <c r="I13" s="341"/>
      <c r="J13" s="342"/>
      <c r="K13" s="343"/>
      <c r="L13" s="344"/>
      <c r="M13" s="340"/>
      <c r="N13" s="345"/>
      <c r="O13" s="346"/>
    </row>
    <row r="14" spans="1:30" s="346" customFormat="1" ht="14.1" customHeight="1" x14ac:dyDescent="0.25">
      <c r="A14" s="702"/>
      <c r="B14" s="336"/>
      <c r="C14" s="337"/>
      <c r="D14" s="338"/>
      <c r="E14" s="338"/>
      <c r="F14" s="338"/>
      <c r="G14" s="340"/>
      <c r="H14" s="340"/>
      <c r="I14" s="341"/>
      <c r="J14" s="342"/>
      <c r="K14" s="343"/>
      <c r="L14" s="344"/>
      <c r="M14" s="340"/>
      <c r="N14" s="345"/>
    </row>
    <row r="15" spans="1:30" s="346" customFormat="1" ht="14.1" customHeight="1" x14ac:dyDescent="0.25">
      <c r="A15" s="702"/>
      <c r="B15" s="336"/>
      <c r="C15" s="337"/>
      <c r="D15" s="338"/>
      <c r="E15" s="338"/>
      <c r="F15" s="338"/>
      <c r="G15" s="340"/>
      <c r="H15" s="340"/>
      <c r="I15" s="341"/>
      <c r="J15" s="342"/>
      <c r="K15" s="343"/>
      <c r="L15" s="344"/>
      <c r="M15" s="340"/>
      <c r="N15" s="349"/>
      <c r="O15" s="347"/>
    </row>
    <row r="16" spans="1:30" s="347" customFormat="1" ht="14.1" customHeight="1" x14ac:dyDescent="0.25">
      <c r="A16" s="702"/>
      <c r="B16" s="336"/>
      <c r="C16" s="337"/>
      <c r="D16" s="338"/>
      <c r="E16" s="338"/>
      <c r="F16" s="338"/>
      <c r="G16" s="340"/>
      <c r="H16" s="340"/>
      <c r="I16" s="341"/>
      <c r="J16" s="342"/>
      <c r="K16" s="343"/>
      <c r="L16" s="344"/>
      <c r="M16" s="340"/>
      <c r="N16" s="345"/>
      <c r="O16" s="346"/>
    </row>
    <row r="17" spans="1:30" s="346" customFormat="1" ht="14.1" customHeight="1" x14ac:dyDescent="0.25">
      <c r="A17" s="702"/>
      <c r="B17" s="336"/>
      <c r="C17" s="337"/>
      <c r="D17" s="338"/>
      <c r="E17" s="338"/>
      <c r="F17" s="338"/>
      <c r="G17" s="340"/>
      <c r="H17" s="340"/>
      <c r="I17" s="341"/>
      <c r="J17" s="342"/>
      <c r="K17" s="343"/>
      <c r="L17" s="344"/>
      <c r="M17" s="340"/>
      <c r="N17" s="349"/>
      <c r="O17" s="347"/>
    </row>
    <row r="18" spans="1:30" s="346" customFormat="1" ht="14.1" customHeight="1" x14ac:dyDescent="0.25">
      <c r="A18" s="702"/>
      <c r="B18" s="336"/>
      <c r="C18" s="337"/>
      <c r="D18" s="338"/>
      <c r="E18" s="338"/>
      <c r="F18" s="338"/>
      <c r="G18" s="340"/>
      <c r="H18" s="340"/>
      <c r="I18" s="341"/>
      <c r="J18" s="342"/>
      <c r="K18" s="343"/>
      <c r="L18" s="344"/>
      <c r="M18" s="340"/>
      <c r="N18" s="349"/>
      <c r="O18" s="347"/>
    </row>
    <row r="19" spans="1:30" s="347" customFormat="1" ht="11.25" customHeight="1" x14ac:dyDescent="0.25">
      <c r="A19" s="702"/>
      <c r="B19" s="336"/>
      <c r="C19" s="337"/>
      <c r="D19" s="338"/>
      <c r="E19" s="338"/>
      <c r="F19" s="338"/>
      <c r="G19" s="340"/>
      <c r="H19" s="340"/>
      <c r="I19" s="350"/>
      <c r="J19" s="342"/>
      <c r="K19" s="343"/>
      <c r="L19" s="344"/>
      <c r="M19" s="340"/>
      <c r="N19" s="349"/>
      <c r="O19" s="346"/>
    </row>
    <row r="20" spans="1:30" s="16" customFormat="1" ht="11.25" customHeight="1" x14ac:dyDescent="0.25">
      <c r="B20" s="19" t="s">
        <v>25</v>
      </c>
      <c r="C20" s="58"/>
      <c r="D20" s="11"/>
      <c r="E20" s="11"/>
      <c r="F20" s="11"/>
      <c r="G20" s="12"/>
      <c r="H20" s="12"/>
      <c r="I20" s="56"/>
      <c r="J20" s="61">
        <f>SUM(J7:J19)</f>
        <v>0</v>
      </c>
      <c r="K20" s="56"/>
      <c r="L20" s="59"/>
      <c r="M20" s="12"/>
      <c r="N20" s="57"/>
      <c r="O20" s="4"/>
    </row>
    <row r="21" spans="1:30" s="16" customFormat="1" ht="11.25" customHeight="1" x14ac:dyDescent="0.25">
      <c r="B21" s="17"/>
      <c r="C21" s="58"/>
      <c r="D21" s="11"/>
      <c r="E21" s="11"/>
      <c r="F21" s="11"/>
      <c r="G21" s="12"/>
      <c r="H21" s="12"/>
      <c r="I21" s="56"/>
      <c r="J21" s="61"/>
      <c r="K21" s="56"/>
      <c r="L21" s="59"/>
      <c r="M21" s="12"/>
      <c r="N21" s="57"/>
      <c r="O21" s="4"/>
    </row>
    <row r="22" spans="1:30" ht="15" customHeight="1" x14ac:dyDescent="0.25">
      <c r="B22" s="55" t="s">
        <v>12</v>
      </c>
      <c r="C22" s="58"/>
      <c r="D22" s="11"/>
      <c r="E22" s="11"/>
      <c r="F22" s="11"/>
      <c r="G22" s="12"/>
      <c r="H22" s="12"/>
      <c r="I22" s="56"/>
      <c r="J22" s="56"/>
      <c r="K22" s="56"/>
      <c r="L22" s="56"/>
      <c r="M22" s="12"/>
      <c r="N22" s="57"/>
      <c r="O22" s="16"/>
    </row>
    <row r="23" spans="1:30" s="16" customFormat="1" ht="11.25" customHeight="1" x14ac:dyDescent="0.25">
      <c r="B23" s="730" t="s">
        <v>23</v>
      </c>
      <c r="C23" s="723" t="s">
        <v>257</v>
      </c>
      <c r="D23" s="730" t="s">
        <v>26</v>
      </c>
      <c r="E23" s="730" t="s">
        <v>27</v>
      </c>
      <c r="F23" s="730" t="s">
        <v>19</v>
      </c>
      <c r="G23" s="732"/>
      <c r="H23" s="732"/>
      <c r="I23" s="728" t="s">
        <v>14</v>
      </c>
      <c r="J23" s="728" t="s">
        <v>13</v>
      </c>
      <c r="K23" s="728" t="s">
        <v>15</v>
      </c>
      <c r="L23" s="728" t="s">
        <v>16</v>
      </c>
      <c r="M23" s="728" t="s">
        <v>17</v>
      </c>
      <c r="N23" s="728" t="s">
        <v>24</v>
      </c>
    </row>
    <row r="24" spans="1:30" s="16" customFormat="1" ht="11.25" customHeight="1" x14ac:dyDescent="0.25">
      <c r="B24" s="730"/>
      <c r="C24" s="723"/>
      <c r="D24" s="730"/>
      <c r="E24" s="730"/>
      <c r="F24" s="732"/>
      <c r="G24" s="732"/>
      <c r="H24" s="732"/>
      <c r="I24" s="728"/>
      <c r="J24" s="728"/>
      <c r="K24" s="728"/>
      <c r="L24" s="728"/>
      <c r="M24" s="728"/>
      <c r="N24" s="728"/>
      <c r="O24" s="4"/>
    </row>
    <row r="25" spans="1:30" ht="22.5" customHeight="1" x14ac:dyDescent="0.25">
      <c r="B25" s="731"/>
      <c r="C25" s="727"/>
      <c r="D25" s="731"/>
      <c r="E25" s="731"/>
      <c r="F25" s="150" t="s">
        <v>20</v>
      </c>
      <c r="G25" s="150" t="s">
        <v>21</v>
      </c>
      <c r="H25" s="150" t="s">
        <v>22</v>
      </c>
      <c r="I25" s="729"/>
      <c r="J25" s="728"/>
      <c r="K25" s="729"/>
      <c r="L25" s="729"/>
      <c r="M25" s="729"/>
      <c r="N25" s="729"/>
      <c r="O25" s="16"/>
    </row>
    <row r="26" spans="1:30" s="16" customFormat="1" ht="13.5" customHeight="1" x14ac:dyDescent="0.25">
      <c r="B26" s="351"/>
      <c r="C26" s="352"/>
      <c r="D26" s="353"/>
      <c r="E26" s="353"/>
      <c r="F26" s="354"/>
      <c r="G26" s="355"/>
      <c r="H26" s="355"/>
      <c r="I26" s="356"/>
      <c r="J26" s="357"/>
      <c r="K26" s="358"/>
      <c r="L26" s="357"/>
      <c r="M26" s="358"/>
      <c r="N26" s="359"/>
      <c r="O26" s="60"/>
    </row>
    <row r="27" spans="1:30" ht="13.5" customHeight="1" x14ac:dyDescent="0.25">
      <c r="B27" s="360"/>
      <c r="C27" s="361"/>
      <c r="D27" s="362"/>
      <c r="E27" s="362"/>
      <c r="F27" s="354"/>
      <c r="G27" s="363"/>
      <c r="H27" s="363"/>
      <c r="I27" s="364"/>
      <c r="J27" s="365"/>
      <c r="K27" s="366"/>
      <c r="L27" s="365"/>
      <c r="M27" s="366"/>
      <c r="N27" s="367"/>
      <c r="O27" s="60"/>
    </row>
    <row r="28" spans="1:30" s="16" customFormat="1" ht="15" customHeight="1" x14ac:dyDescent="0.25">
      <c r="B28" s="360"/>
      <c r="C28" s="361"/>
      <c r="D28" s="362"/>
      <c r="E28" s="362"/>
      <c r="F28" s="354"/>
      <c r="G28" s="363"/>
      <c r="H28" s="363"/>
      <c r="I28" s="364"/>
      <c r="J28" s="368"/>
      <c r="K28" s="366"/>
      <c r="L28" s="365"/>
      <c r="M28" s="366"/>
      <c r="N28" s="367"/>
      <c r="O28" s="60"/>
    </row>
    <row r="29" spans="1:30" ht="15" customHeight="1" x14ac:dyDescent="0.25">
      <c r="B29" s="360"/>
      <c r="C29" s="361"/>
      <c r="D29" s="362"/>
      <c r="E29" s="362"/>
      <c r="F29" s="354"/>
      <c r="G29" s="363"/>
      <c r="H29" s="363"/>
      <c r="I29" s="364"/>
      <c r="J29" s="368"/>
      <c r="K29" s="366"/>
      <c r="L29" s="365"/>
      <c r="M29" s="366"/>
      <c r="N29" s="367"/>
      <c r="O29" s="60"/>
    </row>
    <row r="30" spans="1:30" s="12" customFormat="1" ht="15.75" customHeight="1" x14ac:dyDescent="0.25">
      <c r="B30" s="360"/>
      <c r="C30" s="361"/>
      <c r="D30" s="362"/>
      <c r="E30" s="362"/>
      <c r="F30" s="369"/>
      <c r="G30" s="363"/>
      <c r="H30" s="363"/>
      <c r="I30" s="364"/>
      <c r="J30" s="368"/>
      <c r="K30" s="366"/>
      <c r="L30" s="365"/>
      <c r="M30" s="366"/>
      <c r="N30" s="367"/>
      <c r="O30" s="60"/>
      <c r="P30" s="14"/>
      <c r="Q30" s="14"/>
      <c r="R30" s="14"/>
      <c r="S30" s="14"/>
      <c r="T30" s="14"/>
      <c r="U30" s="14"/>
      <c r="V30" s="14"/>
      <c r="W30" s="14"/>
      <c r="X30" s="14"/>
      <c r="Y30" s="14"/>
      <c r="Z30" s="14"/>
      <c r="AA30" s="14"/>
      <c r="AB30" s="14"/>
      <c r="AC30" s="14"/>
      <c r="AD30" s="14"/>
    </row>
    <row r="31" spans="1:30" s="15" customFormat="1" ht="14.1" customHeight="1" x14ac:dyDescent="0.25">
      <c r="A31" s="110"/>
      <c r="B31" s="360"/>
      <c r="C31" s="361"/>
      <c r="D31" s="362"/>
      <c r="E31" s="362"/>
      <c r="F31" s="362"/>
      <c r="G31" s="363"/>
      <c r="H31" s="363"/>
      <c r="I31" s="370"/>
      <c r="J31" s="365"/>
      <c r="K31" s="366"/>
      <c r="L31" s="365"/>
      <c r="M31" s="366"/>
      <c r="N31" s="367"/>
      <c r="O31" s="4"/>
    </row>
    <row r="32" spans="1:30" s="16" customFormat="1" ht="14.1" customHeight="1" x14ac:dyDescent="0.25">
      <c r="A32" s="702"/>
      <c r="B32" s="371"/>
      <c r="C32" s="372"/>
      <c r="D32" s="373"/>
      <c r="E32" s="373"/>
      <c r="F32" s="373"/>
      <c r="G32" s="374"/>
      <c r="H32" s="374"/>
      <c r="I32" s="375"/>
      <c r="J32" s="376"/>
      <c r="K32" s="377"/>
      <c r="L32" s="376"/>
      <c r="M32" s="378"/>
      <c r="N32" s="379"/>
    </row>
    <row r="33" spans="1:16" ht="14.1" customHeight="1" x14ac:dyDescent="0.25">
      <c r="A33" s="702"/>
      <c r="B33" s="371"/>
      <c r="C33" s="372"/>
      <c r="D33" s="373"/>
      <c r="E33" s="373"/>
      <c r="F33" s="373"/>
      <c r="G33" s="374"/>
      <c r="H33" s="374"/>
      <c r="I33" s="375"/>
      <c r="J33" s="376"/>
      <c r="K33" s="377"/>
      <c r="L33" s="376"/>
      <c r="M33" s="378"/>
      <c r="N33" s="379"/>
    </row>
    <row r="34" spans="1:16" s="16" customFormat="1" ht="14.1" customHeight="1" x14ac:dyDescent="0.25">
      <c r="A34" s="702"/>
      <c r="B34" s="371"/>
      <c r="C34" s="372"/>
      <c r="D34" s="373"/>
      <c r="E34" s="373"/>
      <c r="F34" s="373"/>
      <c r="G34" s="374"/>
      <c r="H34" s="374"/>
      <c r="I34" s="375"/>
      <c r="J34" s="376"/>
      <c r="K34" s="377"/>
      <c r="L34" s="376"/>
      <c r="M34" s="378"/>
      <c r="N34" s="379"/>
    </row>
    <row r="35" spans="1:16" ht="14.1" customHeight="1" x14ac:dyDescent="0.25">
      <c r="A35" s="702"/>
      <c r="B35" s="371"/>
      <c r="C35" s="372"/>
      <c r="D35" s="373"/>
      <c r="E35" s="373"/>
      <c r="F35" s="373"/>
      <c r="G35" s="374"/>
      <c r="H35" s="374"/>
      <c r="I35" s="375"/>
      <c r="J35" s="376"/>
      <c r="K35" s="377"/>
      <c r="L35" s="376"/>
      <c r="M35" s="378"/>
      <c r="N35" s="379"/>
    </row>
    <row r="36" spans="1:16" s="16" customFormat="1" ht="14.1" customHeight="1" x14ac:dyDescent="0.25">
      <c r="A36" s="702"/>
      <c r="B36" s="371"/>
      <c r="C36" s="372"/>
      <c r="D36" s="373"/>
      <c r="E36" s="373"/>
      <c r="F36" s="373"/>
      <c r="G36" s="374"/>
      <c r="H36" s="374"/>
      <c r="I36" s="375"/>
      <c r="J36" s="376"/>
      <c r="K36" s="377"/>
      <c r="L36" s="376"/>
      <c r="M36" s="378"/>
      <c r="N36" s="379"/>
    </row>
    <row r="37" spans="1:16" ht="14.1" customHeight="1" x14ac:dyDescent="0.25">
      <c r="A37" s="702"/>
      <c r="B37" s="371"/>
      <c r="C37" s="372"/>
      <c r="D37" s="373"/>
      <c r="E37" s="373"/>
      <c r="F37" s="373"/>
      <c r="G37" s="374"/>
      <c r="H37" s="374"/>
      <c r="I37" s="375"/>
      <c r="J37" s="376"/>
      <c r="K37" s="377"/>
      <c r="L37" s="376"/>
      <c r="M37" s="378"/>
      <c r="N37" s="379"/>
      <c r="O37" s="16"/>
    </row>
    <row r="38" spans="1:16" s="16" customFormat="1" ht="14.1" customHeight="1" x14ac:dyDescent="0.25">
      <c r="A38" s="702"/>
      <c r="B38" s="371"/>
      <c r="C38" s="372"/>
      <c r="D38" s="373"/>
      <c r="E38" s="373"/>
      <c r="F38" s="373"/>
      <c r="G38" s="374"/>
      <c r="H38" s="374"/>
      <c r="I38" s="375"/>
      <c r="J38" s="376"/>
      <c r="K38" s="377"/>
      <c r="L38" s="376"/>
      <c r="M38" s="378"/>
      <c r="N38" s="379"/>
      <c r="O38" s="4"/>
    </row>
    <row r="39" spans="1:16" s="16" customFormat="1" ht="14.1" customHeight="1" x14ac:dyDescent="0.25">
      <c r="A39" s="702"/>
      <c r="B39" s="371"/>
      <c r="C39" s="372"/>
      <c r="D39" s="373"/>
      <c r="E39" s="373"/>
      <c r="F39" s="373"/>
      <c r="G39" s="374"/>
      <c r="H39" s="374"/>
      <c r="I39" s="375"/>
      <c r="J39" s="376"/>
      <c r="K39" s="377"/>
      <c r="L39" s="376"/>
      <c r="M39" s="378"/>
      <c r="N39" s="379"/>
    </row>
    <row r="40" spans="1:16" ht="14.1" customHeight="1" x14ac:dyDescent="0.25">
      <c r="A40" s="702"/>
      <c r="B40" s="371"/>
      <c r="C40" s="372"/>
      <c r="D40" s="373"/>
      <c r="E40" s="373"/>
      <c r="F40" s="373"/>
      <c r="G40" s="374"/>
      <c r="H40" s="374"/>
      <c r="I40" s="375"/>
      <c r="J40" s="376"/>
      <c r="K40" s="377"/>
      <c r="L40" s="376"/>
      <c r="M40" s="378"/>
      <c r="N40" s="379"/>
    </row>
    <row r="41" spans="1:16" s="16" customFormat="1" ht="14.1" customHeight="1" x14ac:dyDescent="0.25">
      <c r="A41" s="702"/>
      <c r="B41" s="380"/>
      <c r="C41" s="381"/>
      <c r="D41" s="382"/>
      <c r="E41" s="382"/>
      <c r="F41" s="382"/>
      <c r="G41" s="383"/>
      <c r="H41" s="383"/>
      <c r="I41" s="384"/>
      <c r="J41" s="385"/>
      <c r="K41" s="386"/>
      <c r="L41" s="385"/>
      <c r="M41" s="387"/>
      <c r="N41" s="388"/>
    </row>
    <row r="42" spans="1:16" ht="11.25" customHeight="1" x14ac:dyDescent="0.25">
      <c r="B42" s="19" t="str">
        <f>B20</f>
        <v>(*) RV = RESIDENCIAL VERTICAL    RH = RESIDENCIAL HORIZONTAL    CV = COMERCIAL VERTICAL    LT = LOTEAMENTO    IND = INDUSTRIAL    OUT = OUTROS</v>
      </c>
      <c r="C42" s="33"/>
      <c r="I42" s="33"/>
      <c r="J42" s="33"/>
      <c r="K42" s="33"/>
      <c r="L42" s="33"/>
      <c r="N42" s="33"/>
    </row>
    <row r="43" spans="1:16" ht="11.25" customHeight="1" x14ac:dyDescent="0.25">
      <c r="B43" s="17"/>
      <c r="C43" s="33"/>
      <c r="I43" s="33"/>
      <c r="J43" s="33"/>
      <c r="K43" s="33"/>
      <c r="L43" s="33"/>
      <c r="N43" s="33"/>
    </row>
    <row r="44" spans="1:16" ht="18.75" x14ac:dyDescent="0.25">
      <c r="A44" s="116"/>
      <c r="B44" s="55" t="s">
        <v>223</v>
      </c>
      <c r="C44" s="58"/>
      <c r="D44" s="11"/>
      <c r="E44" s="11"/>
      <c r="F44" s="11"/>
      <c r="G44" s="12"/>
      <c r="H44" s="12"/>
      <c r="I44" s="56"/>
      <c r="J44" s="56"/>
      <c r="K44" s="56"/>
      <c r="L44" s="56"/>
      <c r="M44" s="12"/>
      <c r="N44" s="57"/>
      <c r="O44" s="62"/>
    </row>
    <row r="45" spans="1:16" s="16" customFormat="1" ht="14.1" customHeight="1" x14ac:dyDescent="0.25">
      <c r="A45" s="116"/>
      <c r="B45" s="734" t="s">
        <v>23</v>
      </c>
      <c r="C45" s="723" t="s">
        <v>257</v>
      </c>
      <c r="D45" s="734" t="s">
        <v>26</v>
      </c>
      <c r="E45" s="734" t="s">
        <v>27</v>
      </c>
      <c r="F45" s="734" t="s">
        <v>260</v>
      </c>
      <c r="G45" s="736"/>
      <c r="H45" s="736"/>
      <c r="I45" s="739" t="s">
        <v>261</v>
      </c>
      <c r="J45" s="741" t="s">
        <v>31</v>
      </c>
      <c r="K45" s="739" t="s">
        <v>13</v>
      </c>
      <c r="L45" s="744" t="s">
        <v>16</v>
      </c>
      <c r="M45" s="739" t="s">
        <v>262</v>
      </c>
      <c r="N45" s="739" t="s">
        <v>263</v>
      </c>
      <c r="O45" s="737" t="s">
        <v>264</v>
      </c>
      <c r="P45" s="737" t="s">
        <v>265</v>
      </c>
    </row>
    <row r="46" spans="1:16" s="16" customFormat="1" ht="14.1" customHeight="1" x14ac:dyDescent="0.25">
      <c r="A46" s="116"/>
      <c r="B46" s="734"/>
      <c r="C46" s="723"/>
      <c r="D46" s="734"/>
      <c r="E46" s="734"/>
      <c r="F46" s="736"/>
      <c r="G46" s="736"/>
      <c r="H46" s="736"/>
      <c r="I46" s="739"/>
      <c r="J46" s="742"/>
      <c r="K46" s="739"/>
      <c r="L46" s="744"/>
      <c r="M46" s="739"/>
      <c r="N46" s="739"/>
      <c r="O46" s="737"/>
      <c r="P46" s="737"/>
    </row>
    <row r="47" spans="1:16" ht="14.1" customHeight="1" x14ac:dyDescent="0.25">
      <c r="A47" s="116"/>
      <c r="B47" s="735"/>
      <c r="C47" s="727"/>
      <c r="D47" s="735"/>
      <c r="E47" s="735"/>
      <c r="F47" s="402" t="s">
        <v>266</v>
      </c>
      <c r="G47" s="402" t="s">
        <v>267</v>
      </c>
      <c r="H47" s="402" t="s">
        <v>268</v>
      </c>
      <c r="I47" s="740"/>
      <c r="J47" s="743"/>
      <c r="K47" s="739"/>
      <c r="L47" s="745"/>
      <c r="M47" s="740"/>
      <c r="N47" s="740"/>
      <c r="O47" s="738"/>
      <c r="P47" s="738"/>
    </row>
    <row r="48" spans="1:16" s="144" customFormat="1" ht="14.1" customHeight="1" x14ac:dyDescent="0.25">
      <c r="A48" s="389"/>
      <c r="B48" s="371"/>
      <c r="C48" s="372"/>
      <c r="D48" s="373"/>
      <c r="E48" s="373"/>
      <c r="F48" s="373"/>
      <c r="G48" s="374"/>
      <c r="H48" s="374"/>
      <c r="I48" s="375"/>
      <c r="J48" s="376"/>
      <c r="K48" s="377"/>
      <c r="L48" s="376"/>
      <c r="M48" s="378"/>
      <c r="N48" s="379"/>
      <c r="O48" s="388"/>
      <c r="P48" s="399"/>
    </row>
    <row r="49" spans="1:16" s="145" customFormat="1" ht="14.1" customHeight="1" x14ac:dyDescent="0.25">
      <c r="A49" s="389"/>
      <c r="B49" s="371"/>
      <c r="C49" s="372"/>
      <c r="D49" s="373"/>
      <c r="E49" s="373"/>
      <c r="F49" s="373"/>
      <c r="G49" s="374"/>
      <c r="H49" s="374"/>
      <c r="I49" s="375"/>
      <c r="J49" s="376"/>
      <c r="K49" s="377"/>
      <c r="L49" s="376"/>
      <c r="M49" s="378"/>
      <c r="N49" s="379"/>
      <c r="O49" s="400"/>
      <c r="P49" s="399"/>
    </row>
    <row r="50" spans="1:16" s="144" customFormat="1" ht="14.1" customHeight="1" x14ac:dyDescent="0.25">
      <c r="A50" s="389"/>
      <c r="B50" s="371"/>
      <c r="C50" s="372"/>
      <c r="D50" s="373"/>
      <c r="E50" s="373"/>
      <c r="F50" s="373"/>
      <c r="G50" s="374"/>
      <c r="H50" s="374"/>
      <c r="I50" s="375"/>
      <c r="J50" s="376"/>
      <c r="K50" s="377"/>
      <c r="L50" s="376"/>
      <c r="M50" s="378"/>
      <c r="N50" s="379"/>
      <c r="O50" s="400"/>
      <c r="P50" s="399"/>
    </row>
    <row r="51" spans="1:16" s="145" customFormat="1" ht="14.1" customHeight="1" x14ac:dyDescent="0.25">
      <c r="A51" s="389"/>
      <c r="B51" s="371"/>
      <c r="C51" s="372"/>
      <c r="D51" s="373"/>
      <c r="E51" s="373"/>
      <c r="F51" s="373"/>
      <c r="G51" s="374"/>
      <c r="H51" s="374"/>
      <c r="I51" s="375"/>
      <c r="J51" s="376"/>
      <c r="K51" s="377"/>
      <c r="L51" s="376"/>
      <c r="M51" s="378"/>
      <c r="N51" s="379"/>
      <c r="O51" s="400"/>
      <c r="P51" s="400"/>
    </row>
    <row r="52" spans="1:16" s="145" customFormat="1" ht="14.1" customHeight="1" x14ac:dyDescent="0.25">
      <c r="A52" s="389"/>
      <c r="B52" s="371"/>
      <c r="C52" s="372"/>
      <c r="D52" s="373"/>
      <c r="E52" s="373"/>
      <c r="F52" s="382"/>
      <c r="G52" s="374"/>
      <c r="H52" s="374"/>
      <c r="I52" s="375"/>
      <c r="J52" s="376"/>
      <c r="K52" s="377"/>
      <c r="L52" s="376"/>
      <c r="M52" s="378"/>
      <c r="N52" s="379"/>
      <c r="O52" s="401"/>
      <c r="P52" s="401"/>
    </row>
    <row r="53" spans="1:16" s="145" customFormat="1" ht="14.1" customHeight="1" x14ac:dyDescent="0.25">
      <c r="A53" s="389"/>
      <c r="B53" s="397"/>
      <c r="C53" s="392"/>
      <c r="D53" s="393"/>
      <c r="E53" s="393"/>
      <c r="F53" s="390"/>
      <c r="G53" s="398"/>
      <c r="H53" s="398"/>
      <c r="I53" s="394"/>
      <c r="J53" s="395"/>
      <c r="K53" s="396"/>
      <c r="L53" s="395"/>
      <c r="M53" s="396"/>
      <c r="N53" s="391"/>
    </row>
    <row r="54" spans="1:16" ht="14.1" customHeight="1" x14ac:dyDescent="0.25">
      <c r="B54" s="19" t="str">
        <f>B42</f>
        <v>(*) RV = RESIDENCIAL VERTICAL    RH = RESIDENCIAL HORIZONTAL    CV = COMERCIAL VERTICAL    LT = LOTEAMENTO    IND = INDUSTRIAL    OUT = OUTROS</v>
      </c>
    </row>
    <row r="55" spans="1:16" ht="14.1" customHeight="1" x14ac:dyDescent="0.25"/>
    <row r="56" spans="1:16" ht="14.1" customHeight="1" x14ac:dyDescent="0.25"/>
    <row r="57" spans="1:16" ht="14.1" customHeight="1" x14ac:dyDescent="0.25"/>
    <row r="58" spans="1:16" ht="14.1" customHeight="1" x14ac:dyDescent="0.25"/>
    <row r="59" spans="1:16" ht="14.1" customHeight="1" x14ac:dyDescent="0.25"/>
    <row r="60" spans="1:16" ht="14.1" customHeight="1" x14ac:dyDescent="0.25"/>
    <row r="61" spans="1:16" ht="14.1" customHeight="1" x14ac:dyDescent="0.25"/>
    <row r="62" spans="1:16" ht="14.1" customHeight="1" x14ac:dyDescent="0.25"/>
    <row r="63" spans="1:16" ht="14.1" customHeight="1" x14ac:dyDescent="0.25"/>
    <row r="64" spans="1:16" ht="14.1" customHeight="1" x14ac:dyDescent="0.25"/>
    <row r="65" ht="14.1" customHeight="1" x14ac:dyDescent="0.25"/>
    <row r="66" ht="14.1" customHeight="1" x14ac:dyDescent="0.25"/>
    <row r="67" ht="14.1" customHeight="1" x14ac:dyDescent="0.25"/>
    <row r="68" ht="14.1" customHeight="1" x14ac:dyDescent="0.25"/>
    <row r="69" ht="14.1" customHeight="1" x14ac:dyDescent="0.25"/>
  </sheetData>
  <mergeCells count="38">
    <mergeCell ref="O45:O47"/>
    <mergeCell ref="P45:P47"/>
    <mergeCell ref="N45:N47"/>
    <mergeCell ref="I45:I47"/>
    <mergeCell ref="J45:J47"/>
    <mergeCell ref="K45:K47"/>
    <mergeCell ref="L45:L47"/>
    <mergeCell ref="M45:M47"/>
    <mergeCell ref="B45:B47"/>
    <mergeCell ref="C45:C47"/>
    <mergeCell ref="D45:D47"/>
    <mergeCell ref="E45:E47"/>
    <mergeCell ref="F45:H46"/>
    <mergeCell ref="B1:N1"/>
    <mergeCell ref="N23:N25"/>
    <mergeCell ref="A9:A19"/>
    <mergeCell ref="D4:D6"/>
    <mergeCell ref="I4:I6"/>
    <mergeCell ref="J4:J6"/>
    <mergeCell ref="I23:I25"/>
    <mergeCell ref="J23:J25"/>
    <mergeCell ref="B23:B25"/>
    <mergeCell ref="C23:C25"/>
    <mergeCell ref="D23:D25"/>
    <mergeCell ref="E23:E25"/>
    <mergeCell ref="F23:H24"/>
    <mergeCell ref="N4:N6"/>
    <mergeCell ref="A32:A41"/>
    <mergeCell ref="M4:M6"/>
    <mergeCell ref="L4:L6"/>
    <mergeCell ref="E4:E6"/>
    <mergeCell ref="F4:H5"/>
    <mergeCell ref="K4:K6"/>
    <mergeCell ref="C4:C6"/>
    <mergeCell ref="B4:B6"/>
    <mergeCell ref="K23:K25"/>
    <mergeCell ref="L23:L25"/>
    <mergeCell ref="M23:M25"/>
  </mergeCells>
  <hyperlinks>
    <hyperlink ref="A7" location="MENU!A1" display="MENU" xr:uid="{00000000-0004-0000-0400-000000000000}"/>
  </hyperlinks>
  <printOptions horizontalCentered="1"/>
  <pageMargins left="0.39370078740157483" right="0" top="0.19685039370078741" bottom="0.19685039370078741" header="0" footer="0"/>
  <pageSetup paperSize="9" scale="77"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47"/>
  <sheetViews>
    <sheetView showGridLines="0" zoomScaleSheetLayoutView="70" workbookViewId="0">
      <selection activeCell="K8" sqref="K8"/>
    </sheetView>
  </sheetViews>
  <sheetFormatPr defaultColWidth="9.140625" defaultRowHeight="15" x14ac:dyDescent="0.25"/>
  <cols>
    <col min="1" max="1" width="15" style="106" customWidth="1"/>
    <col min="2" max="2" width="3.5703125" style="36" customWidth="1"/>
    <col min="3" max="3" width="10.85546875" style="36" customWidth="1"/>
    <col min="4" max="4" width="16.85546875" style="36" customWidth="1"/>
    <col min="5" max="5" width="16.85546875" style="36" bestFit="1" customWidth="1"/>
    <col min="6" max="7" width="10.85546875" style="36" customWidth="1"/>
    <col min="8" max="14" width="9.140625" style="36"/>
    <col min="15" max="15" width="11.7109375" style="36" customWidth="1"/>
    <col min="16" max="16384" width="9.140625" style="36"/>
  </cols>
  <sheetData>
    <row r="1" spans="1:15" s="30" customFormat="1" ht="29.25" customHeight="1" x14ac:dyDescent="0.25">
      <c r="A1" s="110"/>
      <c r="B1" s="681" t="s">
        <v>47</v>
      </c>
      <c r="C1" s="681"/>
      <c r="D1" s="681"/>
      <c r="E1" s="681"/>
      <c r="F1" s="681"/>
      <c r="G1" s="681"/>
      <c r="H1" s="681"/>
      <c r="I1" s="681"/>
      <c r="J1" s="681"/>
      <c r="K1" s="681"/>
      <c r="L1" s="31"/>
    </row>
    <row r="2" spans="1:15" x14ac:dyDescent="0.25">
      <c r="C2" s="36" t="s">
        <v>269</v>
      </c>
      <c r="F2" s="406"/>
    </row>
    <row r="3" spans="1:15" x14ac:dyDescent="0.25">
      <c r="A3" s="110"/>
      <c r="C3" s="37" t="s">
        <v>49</v>
      </c>
      <c r="E3" s="37"/>
      <c r="F3" s="405" t="s">
        <v>91</v>
      </c>
    </row>
    <row r="4" spans="1:15" x14ac:dyDescent="0.25">
      <c r="A4" s="110"/>
      <c r="C4" s="37" t="s">
        <v>55</v>
      </c>
      <c r="E4" s="37"/>
      <c r="F4" s="405" t="s">
        <v>91</v>
      </c>
      <c r="O4" s="35"/>
    </row>
    <row r="5" spans="1:15" x14ac:dyDescent="0.25">
      <c r="A5" s="110"/>
      <c r="C5" s="37" t="s">
        <v>48</v>
      </c>
      <c r="E5" s="37"/>
      <c r="F5" s="118" t="e">
        <f>'1 QUADRO RESUMO'!L15</f>
        <v>#VALUE!</v>
      </c>
      <c r="G5" s="47" t="e">
        <f>EOMONTH('1 QUADRO RESUMO'!C9,-1)</f>
        <v>#VALUE!</v>
      </c>
      <c r="O5" s="9"/>
    </row>
    <row r="6" spans="1:15" x14ac:dyDescent="0.25">
      <c r="A6" s="110"/>
      <c r="O6" s="10"/>
    </row>
    <row r="7" spans="1:15" x14ac:dyDescent="0.25">
      <c r="A7" s="111" t="s">
        <v>54</v>
      </c>
      <c r="C7" s="43"/>
      <c r="D7" s="746" t="s">
        <v>50</v>
      </c>
      <c r="E7" s="747"/>
      <c r="F7" s="746" t="s">
        <v>53</v>
      </c>
      <c r="G7" s="747"/>
      <c r="O7" s="9"/>
    </row>
    <row r="8" spans="1:15" ht="15" customHeight="1" x14ac:dyDescent="0.25">
      <c r="A8" s="117"/>
      <c r="B8" s="37"/>
      <c r="C8" s="44" t="s">
        <v>1</v>
      </c>
      <c r="D8" s="45" t="s">
        <v>51</v>
      </c>
      <c r="E8" s="45" t="s">
        <v>52</v>
      </c>
      <c r="F8" s="45" t="s">
        <v>51</v>
      </c>
      <c r="G8" s="45" t="s">
        <v>52</v>
      </c>
      <c r="O8" s="9"/>
    </row>
    <row r="9" spans="1:15" ht="15.75" x14ac:dyDescent="0.25">
      <c r="A9" s="702"/>
      <c r="B9" s="46">
        <v>1</v>
      </c>
      <c r="C9" s="48">
        <v>42522</v>
      </c>
      <c r="D9" s="403" t="e">
        <f>F9*'1 QUADRO RESUMO'!$K$15</f>
        <v>#VALUE!</v>
      </c>
      <c r="E9" s="41" t="e">
        <f>+D9</f>
        <v>#VALUE!</v>
      </c>
      <c r="F9" s="42">
        <v>1.9210038420076844E-2</v>
      </c>
      <c r="G9" s="42">
        <f>+F9</f>
        <v>1.9210038420076844E-2</v>
      </c>
      <c r="N9" s="9"/>
      <c r="O9" s="9"/>
    </row>
    <row r="10" spans="1:15" ht="15.75" x14ac:dyDescent="0.25">
      <c r="A10" s="702"/>
      <c r="B10" s="46">
        <f>1+B9</f>
        <v>2</v>
      </c>
      <c r="C10" s="48">
        <f>IF(C9&lt;='3 EVOLUÇÃO DE VENDAS'!$G$5,EOMONTH(C9,1),"")</f>
        <v>42582</v>
      </c>
      <c r="D10" s="403" t="e">
        <f>F10*'1 QUADRO RESUMO'!$K$15</f>
        <v>#VALUE!</v>
      </c>
      <c r="E10" s="41" t="e">
        <f>+D10+E9</f>
        <v>#VALUE!</v>
      </c>
      <c r="F10" s="42">
        <v>1.9210038420076844E-2</v>
      </c>
      <c r="G10" s="42">
        <f>+F10+G9</f>
        <v>3.8420076840153687E-2</v>
      </c>
      <c r="N10" s="9"/>
      <c r="O10" s="9"/>
    </row>
    <row r="11" spans="1:15" ht="15.75" x14ac:dyDescent="0.25">
      <c r="A11" s="702"/>
      <c r="B11" s="46">
        <f t="shared" ref="B11:B45" si="0">1+B10</f>
        <v>3</v>
      </c>
      <c r="C11" s="48">
        <f>IF(C10&lt;='3 EVOLUÇÃO DE VENDAS'!$G$5,EOMONTH(C10,1),"")</f>
        <v>42613</v>
      </c>
      <c r="D11" s="403" t="e">
        <f>F11*'1 QUADRO RESUMO'!$K$15</f>
        <v>#VALUE!</v>
      </c>
      <c r="E11" s="41" t="e">
        <f t="shared" ref="E11:E45" si="1">+D11+E10</f>
        <v>#VALUE!</v>
      </c>
      <c r="F11" s="42">
        <v>1.9210038420076844E-2</v>
      </c>
      <c r="G11" s="42">
        <f t="shared" ref="G11:G45" si="2">+F11+G10</f>
        <v>5.7630115260230527E-2</v>
      </c>
    </row>
    <row r="12" spans="1:15" ht="15.75" x14ac:dyDescent="0.25">
      <c r="A12" s="702"/>
      <c r="B12" s="46">
        <f t="shared" si="0"/>
        <v>4</v>
      </c>
      <c r="C12" s="48">
        <f>IF(C11&lt;='3 EVOLUÇÃO DE VENDAS'!$G$5,EOMONTH(C11,1),"")</f>
        <v>42643</v>
      </c>
      <c r="D12" s="403" t="e">
        <f>F12*'1 QUADRO RESUMO'!$K$15</f>
        <v>#VALUE!</v>
      </c>
      <c r="E12" s="41" t="e">
        <f t="shared" si="1"/>
        <v>#VALUE!</v>
      </c>
      <c r="F12" s="42">
        <v>1.9210038420076844E-2</v>
      </c>
      <c r="G12" s="42">
        <f t="shared" si="2"/>
        <v>7.6840153680307374E-2</v>
      </c>
    </row>
    <row r="13" spans="1:15" ht="15.75" x14ac:dyDescent="0.25">
      <c r="A13" s="702"/>
      <c r="B13" s="46">
        <f t="shared" si="0"/>
        <v>5</v>
      </c>
      <c r="C13" s="48">
        <f>IF(C12&lt;='3 EVOLUÇÃO DE VENDAS'!$G$5,EOMONTH(C12,1),"")</f>
        <v>42674</v>
      </c>
      <c r="D13" s="403" t="e">
        <f>F13*'1 QUADRO RESUMO'!$K$15</f>
        <v>#VALUE!</v>
      </c>
      <c r="E13" s="41" t="e">
        <f t="shared" si="1"/>
        <v>#VALUE!</v>
      </c>
      <c r="F13" s="42">
        <v>1.9210038420076844E-2</v>
      </c>
      <c r="G13" s="42">
        <f t="shared" si="2"/>
        <v>9.6050192100384221E-2</v>
      </c>
    </row>
    <row r="14" spans="1:15" ht="15.75" x14ac:dyDescent="0.25">
      <c r="A14" s="702"/>
      <c r="B14" s="46">
        <f t="shared" si="0"/>
        <v>6</v>
      </c>
      <c r="C14" s="48">
        <f>IF(C13&lt;='3 EVOLUÇÃO DE VENDAS'!$G$5,EOMONTH(C13,1),"")</f>
        <v>42704</v>
      </c>
      <c r="D14" s="403" t="e">
        <f>F14*'1 QUADRO RESUMO'!$K$15</f>
        <v>#VALUE!</v>
      </c>
      <c r="E14" s="41" t="e">
        <f t="shared" si="1"/>
        <v>#VALUE!</v>
      </c>
      <c r="F14" s="42">
        <v>1.9210038420076844E-2</v>
      </c>
      <c r="G14" s="42">
        <f t="shared" si="2"/>
        <v>0.11526023052046107</v>
      </c>
    </row>
    <row r="15" spans="1:15" ht="15.75" x14ac:dyDescent="0.25">
      <c r="A15" s="702"/>
      <c r="B15" s="46">
        <f t="shared" si="0"/>
        <v>7</v>
      </c>
      <c r="C15" s="48">
        <f>IF(C14&lt;='3 EVOLUÇÃO DE VENDAS'!$G$5,EOMONTH(C14,1),"")</f>
        <v>42735</v>
      </c>
      <c r="D15" s="403" t="e">
        <f>F15*'1 QUADRO RESUMO'!$K$15</f>
        <v>#VALUE!</v>
      </c>
      <c r="E15" s="41" t="e">
        <f t="shared" si="1"/>
        <v>#VALUE!</v>
      </c>
      <c r="F15" s="42">
        <v>1.9210038420076844E-2</v>
      </c>
      <c r="G15" s="42">
        <f t="shared" si="2"/>
        <v>0.1344702689405379</v>
      </c>
    </row>
    <row r="16" spans="1:15" ht="15.75" x14ac:dyDescent="0.25">
      <c r="A16" s="702"/>
      <c r="B16" s="46">
        <f t="shared" si="0"/>
        <v>8</v>
      </c>
      <c r="C16" s="48">
        <f>IF(C15&lt;='3 EVOLUÇÃO DE VENDAS'!$G$5,EOMONTH(C15,1),"")</f>
        <v>42766</v>
      </c>
      <c r="D16" s="403" t="e">
        <f>F16*'1 QUADRO RESUMO'!$K$15</f>
        <v>#VALUE!</v>
      </c>
      <c r="E16" s="41" t="e">
        <f t="shared" si="1"/>
        <v>#VALUE!</v>
      </c>
      <c r="F16" s="42">
        <v>1.9210038420076844E-2</v>
      </c>
      <c r="G16" s="42">
        <f t="shared" si="2"/>
        <v>0.15368030736061475</v>
      </c>
    </row>
    <row r="17" spans="1:7" ht="15.75" x14ac:dyDescent="0.25">
      <c r="A17" s="702"/>
      <c r="B17" s="46">
        <f t="shared" si="0"/>
        <v>9</v>
      </c>
      <c r="C17" s="48">
        <f>IF(C16&lt;='3 EVOLUÇÃO DE VENDAS'!$G$5,EOMONTH(C16,1),"")</f>
        <v>42794</v>
      </c>
      <c r="D17" s="403" t="e">
        <f>F17*'1 QUADRO RESUMO'!$K$15</f>
        <v>#VALUE!</v>
      </c>
      <c r="E17" s="41" t="e">
        <f t="shared" si="1"/>
        <v>#VALUE!</v>
      </c>
      <c r="F17" s="42">
        <v>1.9210038420076844E-2</v>
      </c>
      <c r="G17" s="42">
        <f t="shared" si="2"/>
        <v>0.1728903457806916</v>
      </c>
    </row>
    <row r="18" spans="1:7" ht="15.75" x14ac:dyDescent="0.25">
      <c r="A18" s="702"/>
      <c r="B18" s="46">
        <f t="shared" si="0"/>
        <v>10</v>
      </c>
      <c r="C18" s="48">
        <f>IF(C17&lt;='3 EVOLUÇÃO DE VENDAS'!$G$5,EOMONTH(C17,1),"")</f>
        <v>42825</v>
      </c>
      <c r="D18" s="403" t="e">
        <f>F18*'1 QUADRO RESUMO'!$K$15</f>
        <v>#VALUE!</v>
      </c>
      <c r="E18" s="41" t="e">
        <f t="shared" si="1"/>
        <v>#VALUE!</v>
      </c>
      <c r="F18" s="42">
        <v>1.9210038420076844E-2</v>
      </c>
      <c r="G18" s="42">
        <f t="shared" si="2"/>
        <v>0.19210038420076844</v>
      </c>
    </row>
    <row r="19" spans="1:7" ht="15.75" x14ac:dyDescent="0.25">
      <c r="A19" s="110"/>
      <c r="B19" s="46">
        <f t="shared" si="0"/>
        <v>11</v>
      </c>
      <c r="C19" s="48">
        <f>IF(C18&lt;='3 EVOLUÇÃO DE VENDAS'!$G$5,EOMONTH(C18,1),"")</f>
        <v>42855</v>
      </c>
      <c r="D19" s="403" t="e">
        <f>F19*'1 QUADRO RESUMO'!$K$15</f>
        <v>#VALUE!</v>
      </c>
      <c r="E19" s="41" t="e">
        <f t="shared" si="1"/>
        <v>#VALUE!</v>
      </c>
      <c r="F19" s="42">
        <v>1.1400022800045602E-2</v>
      </c>
      <c r="G19" s="42">
        <f t="shared" si="2"/>
        <v>0.20350040700081404</v>
      </c>
    </row>
    <row r="20" spans="1:7" ht="15.75" x14ac:dyDescent="0.25">
      <c r="A20" s="110"/>
      <c r="B20" s="46">
        <f t="shared" si="0"/>
        <v>12</v>
      </c>
      <c r="C20" s="48">
        <f>IF(C19&lt;='3 EVOLUÇÃO DE VENDAS'!$G$5,EOMONTH(C19,1),"")</f>
        <v>42886</v>
      </c>
      <c r="D20" s="403" t="e">
        <f>F20*'1 QUADRO RESUMO'!$K$15</f>
        <v>#VALUE!</v>
      </c>
      <c r="E20" s="41" t="e">
        <f t="shared" si="1"/>
        <v>#VALUE!</v>
      </c>
      <c r="F20" s="42">
        <v>1.1400022800045602E-2</v>
      </c>
      <c r="G20" s="42">
        <f t="shared" si="2"/>
        <v>0.21490042980085963</v>
      </c>
    </row>
    <row r="21" spans="1:7" ht="15.75" x14ac:dyDescent="0.25">
      <c r="A21" s="110"/>
      <c r="B21" s="46">
        <f t="shared" si="0"/>
        <v>13</v>
      </c>
      <c r="C21" s="48">
        <f>IF(C20&lt;='3 EVOLUÇÃO DE VENDAS'!$G$5,EOMONTH(C20,1),"")</f>
        <v>42916</v>
      </c>
      <c r="D21" s="403" t="e">
        <f>F21*'1 QUADRO RESUMO'!$K$15</f>
        <v>#VALUE!</v>
      </c>
      <c r="E21" s="41" t="e">
        <f t="shared" si="1"/>
        <v>#VALUE!</v>
      </c>
      <c r="F21" s="42">
        <v>1.1400022800045602E-2</v>
      </c>
      <c r="G21" s="42">
        <f t="shared" si="2"/>
        <v>0.22630045260090523</v>
      </c>
    </row>
    <row r="22" spans="1:7" ht="15.75" x14ac:dyDescent="0.25">
      <c r="A22" s="114"/>
      <c r="B22" s="46">
        <f t="shared" si="0"/>
        <v>14</v>
      </c>
      <c r="C22" s="48">
        <f>IF(C21&lt;='3 EVOLUÇÃO DE VENDAS'!$G$5,EOMONTH(C21,1),"")</f>
        <v>42947</v>
      </c>
      <c r="D22" s="403" t="e">
        <f>F22*'1 QUADRO RESUMO'!$K$15</f>
        <v>#VALUE!</v>
      </c>
      <c r="E22" s="41" t="e">
        <f t="shared" si="1"/>
        <v>#VALUE!</v>
      </c>
      <c r="F22" s="42">
        <v>1.1400022800045602E-2</v>
      </c>
      <c r="G22" s="42">
        <f t="shared" si="2"/>
        <v>0.23770047540095082</v>
      </c>
    </row>
    <row r="23" spans="1:7" ht="15.75" x14ac:dyDescent="0.25">
      <c r="A23" s="114"/>
      <c r="B23" s="46">
        <f t="shared" si="0"/>
        <v>15</v>
      </c>
      <c r="C23" s="48">
        <f>IF(C22&lt;='3 EVOLUÇÃO DE VENDAS'!$G$5,EOMONTH(C22,1),"")</f>
        <v>42978</v>
      </c>
      <c r="D23" s="403" t="e">
        <f>F23*'1 QUADRO RESUMO'!$K$15</f>
        <v>#VALUE!</v>
      </c>
      <c r="E23" s="41" t="e">
        <f t="shared" si="1"/>
        <v>#VALUE!</v>
      </c>
      <c r="F23" s="42">
        <v>1.1400022800045602E-2</v>
      </c>
      <c r="G23" s="42">
        <f t="shared" si="2"/>
        <v>0.24910049820099642</v>
      </c>
    </row>
    <row r="24" spans="1:7" ht="15.75" x14ac:dyDescent="0.25">
      <c r="A24" s="114"/>
      <c r="B24" s="46">
        <f t="shared" si="0"/>
        <v>16</v>
      </c>
      <c r="C24" s="48">
        <f>IF(C23&lt;='3 EVOLUÇÃO DE VENDAS'!$G$5,EOMONTH(C23,1),"")</f>
        <v>43008</v>
      </c>
      <c r="D24" s="403" t="e">
        <f>F24*'1 QUADRO RESUMO'!$K$15</f>
        <v>#VALUE!</v>
      </c>
      <c r="E24" s="41" t="e">
        <f t="shared" si="1"/>
        <v>#VALUE!</v>
      </c>
      <c r="F24" s="42">
        <v>1.2500025000050003E-2</v>
      </c>
      <c r="G24" s="42">
        <f t="shared" si="2"/>
        <v>0.26160052320104643</v>
      </c>
    </row>
    <row r="25" spans="1:7" ht="15.75" x14ac:dyDescent="0.25">
      <c r="A25" s="115"/>
      <c r="B25" s="46">
        <f t="shared" si="0"/>
        <v>17</v>
      </c>
      <c r="C25" s="48">
        <f>IF(C24&lt;='3 EVOLUÇÃO DE VENDAS'!$G$5,EOMONTH(C24,1),"")</f>
        <v>43039</v>
      </c>
      <c r="D25" s="403" t="e">
        <f>F25*'1 QUADRO RESUMO'!$K$15</f>
        <v>#VALUE!</v>
      </c>
      <c r="E25" s="41" t="e">
        <f t="shared" si="1"/>
        <v>#VALUE!</v>
      </c>
      <c r="F25" s="42">
        <v>1.2500025000050003E-2</v>
      </c>
      <c r="G25" s="42">
        <f t="shared" si="2"/>
        <v>0.27410054820109642</v>
      </c>
    </row>
    <row r="26" spans="1:7" ht="15.75" x14ac:dyDescent="0.25">
      <c r="A26" s="115"/>
      <c r="B26" s="46">
        <f t="shared" si="0"/>
        <v>18</v>
      </c>
      <c r="C26" s="48">
        <f>IF(C25&lt;='3 EVOLUÇÃO DE VENDAS'!$G$5,EOMONTH(C25,1),"")</f>
        <v>43069</v>
      </c>
      <c r="D26" s="403" t="e">
        <f>F26*'1 QUADRO RESUMO'!$K$15</f>
        <v>#VALUE!</v>
      </c>
      <c r="E26" s="41" t="e">
        <f t="shared" si="1"/>
        <v>#VALUE!</v>
      </c>
      <c r="F26" s="42">
        <v>1.2500025000050003E-2</v>
      </c>
      <c r="G26" s="42">
        <f t="shared" si="2"/>
        <v>0.2866005732011464</v>
      </c>
    </row>
    <row r="27" spans="1:7" ht="15.75" x14ac:dyDescent="0.25">
      <c r="A27" s="115"/>
      <c r="B27" s="46">
        <f t="shared" si="0"/>
        <v>19</v>
      </c>
      <c r="C27" s="48">
        <f>IF(C26&lt;='3 EVOLUÇÃO DE VENDAS'!$G$5,EOMONTH(C26,1),"")</f>
        <v>43100</v>
      </c>
      <c r="D27" s="403" t="e">
        <f>F27*'1 QUADRO RESUMO'!$K$15</f>
        <v>#VALUE!</v>
      </c>
      <c r="E27" s="41" t="e">
        <f t="shared" si="1"/>
        <v>#VALUE!</v>
      </c>
      <c r="F27" s="42">
        <v>1.2500025000050003E-2</v>
      </c>
      <c r="G27" s="42">
        <f t="shared" si="2"/>
        <v>0.29910059820119639</v>
      </c>
    </row>
    <row r="28" spans="1:7" ht="15.75" x14ac:dyDescent="0.25">
      <c r="A28" s="115"/>
      <c r="B28" s="46">
        <f t="shared" si="0"/>
        <v>20</v>
      </c>
      <c r="C28" s="48">
        <f>IF(C27&lt;='3 EVOLUÇÃO DE VENDAS'!$G$5,EOMONTH(C27,1),"")</f>
        <v>43131</v>
      </c>
      <c r="D28" s="403" t="e">
        <f>F28*'1 QUADRO RESUMO'!$K$15</f>
        <v>#VALUE!</v>
      </c>
      <c r="E28" s="41" t="e">
        <f t="shared" si="1"/>
        <v>#VALUE!</v>
      </c>
      <c r="F28" s="42">
        <v>1.2500025000050003E-2</v>
      </c>
      <c r="G28" s="42">
        <f t="shared" si="2"/>
        <v>0.31160062320124637</v>
      </c>
    </row>
    <row r="29" spans="1:7" ht="15.75" x14ac:dyDescent="0.25">
      <c r="A29" s="115"/>
      <c r="B29" s="46">
        <f t="shared" si="0"/>
        <v>21</v>
      </c>
      <c r="C29" s="48">
        <f>IF(C28&lt;='3 EVOLUÇÃO DE VENDAS'!$G$5,EOMONTH(C28,1),"")</f>
        <v>43159</v>
      </c>
      <c r="D29" s="403" t="e">
        <f>F29*'1 QUADRO RESUMO'!$K$15</f>
        <v>#VALUE!</v>
      </c>
      <c r="E29" s="41" t="e">
        <f t="shared" si="1"/>
        <v>#VALUE!</v>
      </c>
      <c r="F29" s="42">
        <v>5.6900113800227616E-2</v>
      </c>
      <c r="G29" s="42">
        <f t="shared" si="2"/>
        <v>0.36850073700147401</v>
      </c>
    </row>
    <row r="30" spans="1:7" ht="15.75" x14ac:dyDescent="0.25">
      <c r="A30" s="115"/>
      <c r="B30" s="46">
        <f t="shared" si="0"/>
        <v>22</v>
      </c>
      <c r="C30" s="48">
        <f>IF(C29&lt;='3 EVOLUÇÃO DE VENDAS'!$G$5,EOMONTH(C29,1),"")</f>
        <v>43190</v>
      </c>
      <c r="D30" s="403" t="e">
        <f>F30*'1 QUADRO RESUMO'!$K$15</f>
        <v>#VALUE!</v>
      </c>
      <c r="E30" s="41" t="e">
        <f t="shared" si="1"/>
        <v>#VALUE!</v>
      </c>
      <c r="F30" s="42">
        <v>5.7100114200228411E-2</v>
      </c>
      <c r="G30" s="42">
        <f t="shared" si="2"/>
        <v>0.42560085120170243</v>
      </c>
    </row>
    <row r="31" spans="1:7" ht="15.75" x14ac:dyDescent="0.25">
      <c r="A31" s="110"/>
      <c r="B31" s="46">
        <f t="shared" si="0"/>
        <v>23</v>
      </c>
      <c r="C31" s="48">
        <f>IF(C30&lt;='3 EVOLUÇÃO DE VENDAS'!$G$5,EOMONTH(C30,1),"")</f>
        <v>43220</v>
      </c>
      <c r="D31" s="403" t="e">
        <f>F31*'1 QUADRO RESUMO'!$K$15</f>
        <v>#VALUE!</v>
      </c>
      <c r="E31" s="41" t="e">
        <f t="shared" si="1"/>
        <v>#VALUE!</v>
      </c>
      <c r="F31" s="42">
        <v>4.3300086600173211E-2</v>
      </c>
      <c r="G31" s="42">
        <f t="shared" si="2"/>
        <v>0.46890093780187564</v>
      </c>
    </row>
    <row r="32" spans="1:7" ht="15.75" x14ac:dyDescent="0.25">
      <c r="A32" s="110"/>
      <c r="B32" s="46">
        <f t="shared" si="0"/>
        <v>24</v>
      </c>
      <c r="C32" s="48">
        <f>IF(C31&lt;='3 EVOLUÇÃO DE VENDAS'!$G$5,EOMONTH(C31,1),"")</f>
        <v>43251</v>
      </c>
      <c r="D32" s="403" t="e">
        <f>F32*'1 QUADRO RESUMO'!$K$15</f>
        <v>#VALUE!</v>
      </c>
      <c r="E32" s="41" t="e">
        <f t="shared" si="1"/>
        <v>#VALUE!</v>
      </c>
      <c r="F32" s="42">
        <v>3.4400068800137608E-2</v>
      </c>
      <c r="G32" s="42">
        <f t="shared" si="2"/>
        <v>0.50330100660201327</v>
      </c>
    </row>
    <row r="33" spans="1:7" ht="15.75" x14ac:dyDescent="0.25">
      <c r="A33" s="110"/>
      <c r="B33" s="46">
        <f t="shared" si="0"/>
        <v>25</v>
      </c>
      <c r="C33" s="48">
        <f>IF(C32&lt;='3 EVOLUÇÃO DE VENDAS'!$G$5,EOMONTH(C32,1),"")</f>
        <v>43281</v>
      </c>
      <c r="D33" s="403" t="e">
        <f>F33*'1 QUADRO RESUMO'!$K$15</f>
        <v>#VALUE!</v>
      </c>
      <c r="E33" s="41" t="e">
        <f t="shared" si="1"/>
        <v>#VALUE!</v>
      </c>
      <c r="F33" s="42">
        <v>2.9800059600119205E-2</v>
      </c>
      <c r="G33" s="42">
        <f t="shared" si="2"/>
        <v>0.53310106620213249</v>
      </c>
    </row>
    <row r="34" spans="1:7" ht="15.75" x14ac:dyDescent="0.25">
      <c r="A34" s="110"/>
      <c r="B34" s="46">
        <f t="shared" si="0"/>
        <v>26</v>
      </c>
      <c r="C34" s="48">
        <f>IF(C33&lt;='3 EVOLUÇÃO DE VENDAS'!$G$5,EOMONTH(C33,1),"")</f>
        <v>43312</v>
      </c>
      <c r="D34" s="403" t="e">
        <f>F34*'1 QUADRO RESUMO'!$K$15</f>
        <v>#VALUE!</v>
      </c>
      <c r="E34" s="41" t="e">
        <f t="shared" si="1"/>
        <v>#VALUE!</v>
      </c>
      <c r="F34" s="42">
        <v>2.5400050800101607E-2</v>
      </c>
      <c r="G34" s="42">
        <f t="shared" si="2"/>
        <v>0.55850111700223415</v>
      </c>
    </row>
    <row r="35" spans="1:7" ht="15.75" x14ac:dyDescent="0.25">
      <c r="A35" s="110"/>
      <c r="B35" s="46">
        <f t="shared" si="0"/>
        <v>27</v>
      </c>
      <c r="C35" s="48">
        <f>IF(C34&lt;='3 EVOLUÇÃO DE VENDAS'!$G$5,EOMONTH(C34,1),"")</f>
        <v>43343</v>
      </c>
      <c r="D35" s="403" t="e">
        <f>F35*'1 QUADRO RESUMO'!$K$15</f>
        <v>#VALUE!</v>
      </c>
      <c r="E35" s="41" t="e">
        <f t="shared" si="1"/>
        <v>#VALUE!</v>
      </c>
      <c r="F35" s="42">
        <v>2.5500051000102004E-2</v>
      </c>
      <c r="G35" s="42">
        <f t="shared" si="2"/>
        <v>0.58400116800233615</v>
      </c>
    </row>
    <row r="36" spans="1:7" ht="15.75" x14ac:dyDescent="0.25">
      <c r="A36" s="110"/>
      <c r="B36" s="46">
        <f t="shared" si="0"/>
        <v>28</v>
      </c>
      <c r="C36" s="48">
        <f>IF(C35&lt;='3 EVOLUÇÃO DE VENDAS'!$G$5,EOMONTH(C35,1),"")</f>
        <v>43373</v>
      </c>
      <c r="D36" s="403" t="e">
        <f>F36*'1 QUADRO RESUMO'!$K$15</f>
        <v>#VALUE!</v>
      </c>
      <c r="E36" s="41" t="e">
        <f t="shared" si="1"/>
        <v>#VALUE!</v>
      </c>
      <c r="F36" s="42">
        <v>2.8900057800115609E-2</v>
      </c>
      <c r="G36" s="42">
        <f t="shared" si="2"/>
        <v>0.61290122580245177</v>
      </c>
    </row>
    <row r="37" spans="1:7" ht="15.75" x14ac:dyDescent="0.25">
      <c r="A37" s="110"/>
      <c r="B37" s="46">
        <f t="shared" si="0"/>
        <v>29</v>
      </c>
      <c r="C37" s="48">
        <f>IF(C36&lt;='3 EVOLUÇÃO DE VENDAS'!$G$5,EOMONTH(C36,1),"")</f>
        <v>43404</v>
      </c>
      <c r="D37" s="403" t="e">
        <f>F37*'1 QUADRO RESUMO'!$K$15</f>
        <v>#VALUE!</v>
      </c>
      <c r="E37" s="41" t="e">
        <f t="shared" si="1"/>
        <v>#VALUE!</v>
      </c>
      <c r="F37" s="42">
        <v>3.1400062800125611E-2</v>
      </c>
      <c r="G37" s="42">
        <f t="shared" si="2"/>
        <v>0.6443012886025774</v>
      </c>
    </row>
    <row r="38" spans="1:7" ht="15.75" x14ac:dyDescent="0.25">
      <c r="B38" s="46">
        <f t="shared" si="0"/>
        <v>30</v>
      </c>
      <c r="C38" s="48">
        <f>IF(C37&lt;='3 EVOLUÇÃO DE VENDAS'!$G$5,EOMONTH(C37,1),"")</f>
        <v>43434</v>
      </c>
      <c r="D38" s="403" t="e">
        <f>F38*'1 QUADRO RESUMO'!$K$15</f>
        <v>#VALUE!</v>
      </c>
      <c r="E38" s="41" t="e">
        <f t="shared" si="1"/>
        <v>#VALUE!</v>
      </c>
      <c r="F38" s="42">
        <v>3.7300074600149211E-2</v>
      </c>
      <c r="G38" s="42">
        <f t="shared" si="2"/>
        <v>0.68160136320272657</v>
      </c>
    </row>
    <row r="39" spans="1:7" ht="15.75" x14ac:dyDescent="0.25">
      <c r="B39" s="46">
        <f t="shared" si="0"/>
        <v>31</v>
      </c>
      <c r="C39" s="48">
        <v>43435</v>
      </c>
      <c r="D39" s="403" t="e">
        <f>F39*'1 QUADRO RESUMO'!$K$15</f>
        <v>#VALUE!</v>
      </c>
      <c r="E39" s="41" t="e">
        <f t="shared" si="1"/>
        <v>#VALUE!</v>
      </c>
      <c r="F39" s="42">
        <v>4.2100084200168406E-2</v>
      </c>
      <c r="G39" s="42">
        <f t="shared" si="2"/>
        <v>0.72370144740289499</v>
      </c>
    </row>
    <row r="40" spans="1:7" ht="15.75" x14ac:dyDescent="0.25">
      <c r="B40" s="46">
        <f t="shared" si="0"/>
        <v>32</v>
      </c>
      <c r="C40" s="48">
        <v>43466</v>
      </c>
      <c r="D40" s="403" t="e">
        <f>F40*'1 QUADRO RESUMO'!$K$15</f>
        <v>#VALUE!</v>
      </c>
      <c r="E40" s="41" t="e">
        <f t="shared" si="1"/>
        <v>#VALUE!</v>
      </c>
      <c r="F40" s="42">
        <v>4.4200088400176807E-2</v>
      </c>
      <c r="G40" s="42">
        <f t="shared" si="2"/>
        <v>0.76790153580307186</v>
      </c>
    </row>
    <row r="41" spans="1:7" ht="15.75" x14ac:dyDescent="0.25">
      <c r="B41" s="46">
        <f t="shared" si="0"/>
        <v>33</v>
      </c>
      <c r="C41" s="48">
        <v>43497</v>
      </c>
      <c r="D41" s="403" t="e">
        <f>F41*'1 QUADRO RESUMO'!$K$15</f>
        <v>#VALUE!</v>
      </c>
      <c r="E41" s="41" t="e">
        <f t="shared" si="1"/>
        <v>#VALUE!</v>
      </c>
      <c r="F41" s="42">
        <v>4.8000096000192005E-2</v>
      </c>
      <c r="G41" s="42">
        <f t="shared" si="2"/>
        <v>0.81590163180326392</v>
      </c>
    </row>
    <row r="42" spans="1:7" ht="15.75" x14ac:dyDescent="0.25">
      <c r="B42" s="46">
        <f t="shared" si="0"/>
        <v>34</v>
      </c>
      <c r="C42" s="48">
        <v>43525</v>
      </c>
      <c r="D42" s="403" t="e">
        <f>F42*'1 QUADRO RESUMO'!$K$15</f>
        <v>#VALUE!</v>
      </c>
      <c r="E42" s="41" t="e">
        <f t="shared" si="1"/>
        <v>#VALUE!</v>
      </c>
      <c r="F42" s="42">
        <v>5.1000102000204009E-2</v>
      </c>
      <c r="G42" s="42">
        <f t="shared" si="2"/>
        <v>0.86690173380346791</v>
      </c>
    </row>
    <row r="43" spans="1:7" ht="15.75" x14ac:dyDescent="0.25">
      <c r="B43" s="46">
        <f t="shared" si="0"/>
        <v>35</v>
      </c>
      <c r="C43" s="48">
        <v>43556</v>
      </c>
      <c r="D43" s="403" t="e">
        <f>F43*'1 QUADRO RESUMO'!$K$15</f>
        <v>#VALUE!</v>
      </c>
      <c r="E43" s="41" t="e">
        <f t="shared" si="1"/>
        <v>#VALUE!</v>
      </c>
      <c r="F43" s="42">
        <v>5.4700109400218806E-2</v>
      </c>
      <c r="G43" s="42">
        <f t="shared" si="2"/>
        <v>0.92160184320368677</v>
      </c>
    </row>
    <row r="44" spans="1:7" ht="15.75" x14ac:dyDescent="0.25">
      <c r="B44" s="46">
        <f t="shared" si="0"/>
        <v>36</v>
      </c>
      <c r="C44" s="48">
        <v>43586</v>
      </c>
      <c r="D44" s="403" t="e">
        <f>F44*'1 QUADRO RESUMO'!$K$15</f>
        <v>#VALUE!</v>
      </c>
      <c r="E44" s="41" t="e">
        <f t="shared" si="1"/>
        <v>#VALUE!</v>
      </c>
      <c r="F44" s="42">
        <v>3.9249078498157008E-2</v>
      </c>
      <c r="G44" s="42">
        <f t="shared" si="2"/>
        <v>0.96085092170184372</v>
      </c>
    </row>
    <row r="45" spans="1:7" ht="15.75" x14ac:dyDescent="0.25">
      <c r="B45" s="46">
        <f t="shared" si="0"/>
        <v>37</v>
      </c>
      <c r="C45" s="48">
        <v>43617</v>
      </c>
      <c r="D45" s="403" t="e">
        <f>F45*'1 QUADRO RESUMO'!$K$15</f>
        <v>#VALUE!</v>
      </c>
      <c r="E45" s="41" t="e">
        <f t="shared" si="1"/>
        <v>#VALUE!</v>
      </c>
      <c r="F45" s="42">
        <v>3.91490782981566E-2</v>
      </c>
      <c r="G45" s="42">
        <f t="shared" si="2"/>
        <v>1.0000000000000002</v>
      </c>
    </row>
    <row r="46" spans="1:7" x14ac:dyDescent="0.25">
      <c r="D46" s="404"/>
    </row>
    <row r="47" spans="1:7" x14ac:dyDescent="0.25">
      <c r="D47" s="407" t="e">
        <f>SUM(D9:D45)</f>
        <v>#VALUE!</v>
      </c>
      <c r="F47" s="38"/>
    </row>
  </sheetData>
  <mergeCells count="4">
    <mergeCell ref="D7:E7"/>
    <mergeCell ref="F7:G7"/>
    <mergeCell ref="B1:K1"/>
    <mergeCell ref="A9:A18"/>
  </mergeCells>
  <hyperlinks>
    <hyperlink ref="A7" location="MENU!A1" display="MENU" xr:uid="{00000000-0004-0000-0500-000000000000}"/>
  </hyperlinks>
  <pageMargins left="0.511811024" right="0.511811024" top="0.78740157499999996" bottom="0.78740157499999996" header="0.31496062000000002" footer="0.31496062000000002"/>
  <pageSetup paperSize="9" scale="6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L43"/>
  <sheetViews>
    <sheetView showGridLines="0" topLeftCell="A29" workbookViewId="0">
      <selection activeCell="I37" sqref="I37"/>
    </sheetView>
  </sheetViews>
  <sheetFormatPr defaultColWidth="10.85546875" defaultRowHeight="15" x14ac:dyDescent="0.25"/>
  <cols>
    <col min="1" max="1" width="15" style="106" customWidth="1"/>
    <col min="2" max="4" width="9.140625" customWidth="1"/>
    <col min="5" max="5" width="15.28515625" bestFit="1" customWidth="1"/>
    <col min="6" max="6" width="10.42578125" bestFit="1" customWidth="1"/>
    <col min="7" max="7" width="15.7109375" customWidth="1"/>
    <col min="8" max="8" width="22.85546875" customWidth="1"/>
    <col min="9" max="9" width="12" bestFit="1" customWidth="1"/>
    <col min="10" max="10" width="8.5703125" bestFit="1" customWidth="1"/>
    <col min="11" max="256" width="9.140625" customWidth="1"/>
  </cols>
  <sheetData>
    <row r="1" spans="1:12" s="30" customFormat="1" ht="29.25" customHeight="1" x14ac:dyDescent="0.25">
      <c r="A1" s="110"/>
      <c r="B1" s="681" t="s">
        <v>89</v>
      </c>
      <c r="C1" s="681"/>
      <c r="D1" s="681"/>
      <c r="E1" s="681"/>
      <c r="F1" s="681"/>
      <c r="G1" s="681"/>
      <c r="H1" s="681"/>
      <c r="I1" s="681"/>
      <c r="J1" s="681"/>
      <c r="K1" s="681"/>
      <c r="L1" s="31"/>
    </row>
    <row r="3" spans="1:12" ht="21" x14ac:dyDescent="0.35">
      <c r="A3" s="110"/>
      <c r="B3" s="773" t="s">
        <v>270</v>
      </c>
      <c r="C3" s="774"/>
      <c r="D3" s="774"/>
      <c r="E3" s="774"/>
      <c r="F3" s="774"/>
      <c r="G3" s="774"/>
      <c r="H3" s="774"/>
      <c r="I3" s="774"/>
      <c r="J3" s="774"/>
      <c r="K3" s="775"/>
    </row>
    <row r="4" spans="1:12" x14ac:dyDescent="0.25">
      <c r="A4" s="110"/>
    </row>
    <row r="5" spans="1:12" ht="15.75" x14ac:dyDescent="0.25">
      <c r="A5" s="110"/>
      <c r="B5" s="751" t="s">
        <v>128</v>
      </c>
      <c r="C5" s="766"/>
      <c r="D5" s="766"/>
      <c r="E5" s="766"/>
      <c r="F5" s="766"/>
      <c r="G5" s="766"/>
      <c r="H5" s="767"/>
      <c r="I5" s="3"/>
      <c r="J5" s="3"/>
      <c r="K5" s="63"/>
    </row>
    <row r="6" spans="1:12" x14ac:dyDescent="0.25">
      <c r="A6" s="110"/>
      <c r="B6" s="768" t="s">
        <v>87</v>
      </c>
      <c r="C6" s="768" t="s">
        <v>129</v>
      </c>
      <c r="D6" s="768" t="s">
        <v>40</v>
      </c>
      <c r="E6" s="768" t="s">
        <v>42</v>
      </c>
      <c r="F6" s="770" t="s">
        <v>130</v>
      </c>
      <c r="G6" s="771"/>
      <c r="H6" s="772"/>
      <c r="I6" s="64"/>
      <c r="J6" s="3"/>
      <c r="K6" s="63"/>
    </row>
    <row r="7" spans="1:12" x14ac:dyDescent="0.25">
      <c r="A7" s="110"/>
      <c r="B7" s="769"/>
      <c r="C7" s="769"/>
      <c r="D7" s="769"/>
      <c r="E7" s="769"/>
      <c r="F7" s="146" t="s">
        <v>131</v>
      </c>
      <c r="G7" s="146" t="s">
        <v>132</v>
      </c>
      <c r="H7" s="146" t="s">
        <v>11</v>
      </c>
      <c r="I7" s="64"/>
      <c r="J7" s="3"/>
      <c r="K7" s="63"/>
    </row>
    <row r="8" spans="1:12" x14ac:dyDescent="0.25">
      <c r="A8" s="110"/>
      <c r="B8" s="65" t="s">
        <v>91</v>
      </c>
      <c r="C8" s="65" t="s">
        <v>91</v>
      </c>
      <c r="D8" s="66" t="s">
        <v>91</v>
      </c>
      <c r="E8" s="66" t="s">
        <v>91</v>
      </c>
      <c r="F8" s="67" t="s">
        <v>91</v>
      </c>
      <c r="G8" s="67"/>
      <c r="H8" s="67" t="e">
        <f>G8+F8</f>
        <v>#VALUE!</v>
      </c>
      <c r="I8" s="64"/>
      <c r="J8" s="3"/>
      <c r="K8" s="63"/>
    </row>
    <row r="9" spans="1:12" x14ac:dyDescent="0.25">
      <c r="A9" s="110"/>
      <c r="B9" s="65"/>
      <c r="C9" s="65"/>
      <c r="D9" s="66"/>
      <c r="E9" s="66"/>
      <c r="F9" s="67"/>
      <c r="G9" s="67"/>
      <c r="H9" s="67"/>
      <c r="I9" s="64"/>
      <c r="J9" s="3"/>
      <c r="K9" s="63"/>
    </row>
    <row r="10" spans="1:12" x14ac:dyDescent="0.25">
      <c r="A10" s="110"/>
      <c r="B10" s="65"/>
      <c r="C10" s="65"/>
      <c r="D10" s="66"/>
      <c r="E10" s="66"/>
      <c r="F10" s="67"/>
      <c r="G10" s="67"/>
      <c r="H10" s="67"/>
      <c r="I10" s="64"/>
      <c r="J10" s="3"/>
      <c r="K10" s="63"/>
    </row>
    <row r="11" spans="1:12" ht="12.75" customHeight="1" x14ac:dyDescent="0.25">
      <c r="A11" s="114"/>
      <c r="B11" s="65"/>
      <c r="C11" s="65"/>
      <c r="D11" s="66"/>
      <c r="E11" s="66"/>
      <c r="F11" s="67"/>
      <c r="G11" s="67"/>
      <c r="H11" s="67"/>
      <c r="I11" s="64"/>
      <c r="J11" s="3"/>
      <c r="K11" s="63"/>
    </row>
    <row r="12" spans="1:12" ht="8.25" hidden="1" customHeight="1" x14ac:dyDescent="0.25">
      <c r="A12" s="114"/>
      <c r="B12" s="66"/>
      <c r="C12" s="66"/>
      <c r="D12" s="66"/>
      <c r="E12" s="66"/>
      <c r="F12" s="67"/>
      <c r="G12" s="67"/>
      <c r="H12" s="67"/>
      <c r="I12" s="64"/>
      <c r="J12" s="3"/>
      <c r="K12" s="63"/>
    </row>
    <row r="13" spans="1:12" ht="1.5" hidden="1" customHeight="1" x14ac:dyDescent="0.25">
      <c r="A13" s="114"/>
      <c r="B13" s="66"/>
      <c r="C13" s="66"/>
      <c r="D13" s="66"/>
      <c r="E13" s="66"/>
      <c r="F13" s="67"/>
      <c r="G13" s="67"/>
      <c r="H13" s="67"/>
      <c r="I13" s="64"/>
      <c r="J13" s="3"/>
      <c r="K13" s="63"/>
    </row>
    <row r="14" spans="1:12" ht="14.25" hidden="1" customHeight="1" x14ac:dyDescent="0.25">
      <c r="A14" s="114"/>
      <c r="B14" s="66"/>
      <c r="C14" s="66"/>
      <c r="D14" s="66"/>
      <c r="E14" s="66"/>
      <c r="F14" s="67"/>
      <c r="G14" s="67"/>
      <c r="H14" s="67"/>
      <c r="I14" s="64"/>
      <c r="J14" s="3"/>
      <c r="K14" s="63"/>
    </row>
    <row r="15" spans="1:12" hidden="1" x14ac:dyDescent="0.25">
      <c r="A15" s="110"/>
      <c r="B15" s="66"/>
      <c r="C15" s="66"/>
      <c r="D15" s="66"/>
      <c r="E15" s="66"/>
      <c r="F15" s="67"/>
      <c r="G15" s="67"/>
      <c r="H15" s="67"/>
      <c r="I15" s="64"/>
      <c r="J15" s="3"/>
      <c r="K15" s="63"/>
    </row>
    <row r="16" spans="1:12" hidden="1" x14ac:dyDescent="0.25">
      <c r="A16" s="110"/>
      <c r="B16" s="66"/>
      <c r="C16" s="66"/>
      <c r="D16" s="66"/>
      <c r="E16" s="66"/>
      <c r="F16" s="67"/>
      <c r="G16" s="67"/>
      <c r="H16" s="67"/>
      <c r="I16" s="64"/>
      <c r="J16" s="3"/>
      <c r="K16" s="63"/>
    </row>
    <row r="17" spans="1:11" hidden="1" x14ac:dyDescent="0.25">
      <c r="A17" s="110"/>
      <c r="B17" s="66"/>
      <c r="C17" s="66"/>
      <c r="D17" s="66"/>
      <c r="E17" s="66"/>
      <c r="F17" s="67"/>
      <c r="G17" s="67"/>
      <c r="H17" s="67"/>
      <c r="I17" s="64"/>
      <c r="J17" s="3"/>
      <c r="K17" s="63"/>
    </row>
    <row r="18" spans="1:11" hidden="1" x14ac:dyDescent="0.25">
      <c r="A18" s="110"/>
      <c r="B18" s="66"/>
      <c r="C18" s="66"/>
      <c r="D18" s="66"/>
      <c r="E18" s="66"/>
      <c r="F18" s="67"/>
      <c r="G18" s="67"/>
      <c r="H18" s="67"/>
      <c r="I18" s="64"/>
      <c r="J18" s="3"/>
      <c r="K18" s="63"/>
    </row>
    <row r="19" spans="1:11" hidden="1" x14ac:dyDescent="0.25">
      <c r="A19" s="114"/>
      <c r="B19" s="66"/>
      <c r="C19" s="66"/>
      <c r="D19" s="66"/>
      <c r="E19" s="66"/>
      <c r="F19" s="67"/>
      <c r="G19" s="67"/>
      <c r="H19" s="67"/>
      <c r="I19" s="64"/>
      <c r="J19" s="3"/>
      <c r="K19" s="63"/>
    </row>
    <row r="20" spans="1:11" hidden="1" x14ac:dyDescent="0.25">
      <c r="A20" s="114"/>
      <c r="B20" s="66"/>
      <c r="C20" s="66"/>
      <c r="D20" s="66"/>
      <c r="E20" s="66"/>
      <c r="F20" s="67"/>
      <c r="G20" s="67"/>
      <c r="H20" s="67"/>
      <c r="I20" s="64"/>
      <c r="J20" s="3"/>
      <c r="K20" s="63"/>
    </row>
    <row r="21" spans="1:11" hidden="1" x14ac:dyDescent="0.25">
      <c r="A21" s="114"/>
      <c r="B21" s="66"/>
      <c r="C21" s="66"/>
      <c r="D21" s="66"/>
      <c r="E21" s="66"/>
      <c r="F21" s="67"/>
      <c r="G21" s="67"/>
      <c r="H21" s="67"/>
      <c r="I21" s="64"/>
      <c r="J21" s="3"/>
      <c r="K21" s="63"/>
    </row>
    <row r="22" spans="1:11" hidden="1" x14ac:dyDescent="0.25">
      <c r="A22" s="115"/>
      <c r="B22" s="66"/>
      <c r="C22" s="66"/>
      <c r="D22" s="66"/>
      <c r="E22" s="66"/>
      <c r="F22" s="67"/>
      <c r="G22" s="67"/>
      <c r="H22" s="67"/>
      <c r="I22" s="64"/>
      <c r="J22" s="3"/>
      <c r="K22" s="63"/>
    </row>
    <row r="23" spans="1:11" hidden="1" x14ac:dyDescent="0.25">
      <c r="A23" s="115"/>
      <c r="B23" s="66"/>
      <c r="C23" s="66"/>
      <c r="D23" s="66"/>
      <c r="E23" s="66"/>
      <c r="F23" s="67"/>
      <c r="G23" s="67"/>
      <c r="H23" s="67"/>
      <c r="I23" s="64"/>
      <c r="J23" s="3"/>
      <c r="K23" s="63"/>
    </row>
    <row r="24" spans="1:11" hidden="1" x14ac:dyDescent="0.25">
      <c r="A24" s="115"/>
      <c r="B24" s="66"/>
      <c r="C24" s="66"/>
      <c r="D24" s="66"/>
      <c r="E24" s="66"/>
      <c r="F24" s="67"/>
      <c r="G24" s="67"/>
      <c r="H24" s="67"/>
      <c r="I24" s="64"/>
      <c r="J24" s="3"/>
      <c r="K24" s="63"/>
    </row>
    <row r="25" spans="1:11" x14ac:dyDescent="0.25">
      <c r="A25" s="115"/>
      <c r="B25" s="66"/>
      <c r="C25" s="66"/>
      <c r="D25" s="66"/>
      <c r="E25" s="66"/>
      <c r="F25" s="67"/>
      <c r="G25" s="67"/>
      <c r="H25" s="67"/>
      <c r="I25" s="64"/>
      <c r="J25" s="3"/>
      <c r="K25" s="63"/>
    </row>
    <row r="26" spans="1:11" hidden="1" x14ac:dyDescent="0.25">
      <c r="A26" s="115"/>
      <c r="B26" s="66"/>
      <c r="C26" s="66"/>
      <c r="D26" s="66"/>
      <c r="E26" s="66"/>
      <c r="F26" s="67"/>
      <c r="G26" s="67"/>
      <c r="H26" s="67"/>
      <c r="I26" s="64"/>
      <c r="J26" s="3"/>
      <c r="K26" s="63"/>
    </row>
    <row r="27" spans="1:11" ht="15.75" x14ac:dyDescent="0.25">
      <c r="A27" s="115"/>
      <c r="B27" s="66" t="s">
        <v>11</v>
      </c>
      <c r="C27" s="85">
        <f>SUM(C8:C26)</f>
        <v>0</v>
      </c>
      <c r="D27" s="748"/>
      <c r="E27" s="749"/>
      <c r="F27" s="749"/>
      <c r="G27" s="749"/>
      <c r="H27" s="750"/>
      <c r="I27" s="64"/>
      <c r="J27" s="3"/>
      <c r="K27" s="63"/>
    </row>
    <row r="28" spans="1:11" ht="8.25" customHeight="1" x14ac:dyDescent="0.25">
      <c r="A28" s="110"/>
      <c r="B28" s="64"/>
      <c r="C28" s="64"/>
      <c r="D28" s="64"/>
      <c r="E28" s="64"/>
      <c r="F28" s="64"/>
      <c r="G28" s="64"/>
      <c r="H28" s="64"/>
      <c r="I28" s="64"/>
      <c r="J28" s="3"/>
      <c r="K28" s="63"/>
    </row>
    <row r="29" spans="1:11" ht="15.75" x14ac:dyDescent="0.25">
      <c r="A29" s="110"/>
      <c r="B29" s="751" t="s">
        <v>226</v>
      </c>
      <c r="C29" s="752"/>
      <c r="D29" s="752"/>
      <c r="E29" s="752"/>
      <c r="F29" s="752"/>
      <c r="G29" s="752"/>
      <c r="H29" s="752"/>
      <c r="I29" s="752"/>
      <c r="J29" s="3"/>
      <c r="K29" s="63"/>
    </row>
    <row r="30" spans="1:11" ht="61.5" thickBot="1" x14ac:dyDescent="0.3">
      <c r="A30" s="110"/>
      <c r="B30" s="303"/>
      <c r="C30" s="301"/>
      <c r="D30" s="753" t="s">
        <v>224</v>
      </c>
      <c r="E30" s="754"/>
      <c r="F30" s="755"/>
      <c r="G30" s="88" t="s">
        <v>225</v>
      </c>
      <c r="H30" s="301"/>
      <c r="I30" s="302"/>
      <c r="J30" s="3"/>
      <c r="K30" s="63"/>
    </row>
    <row r="31" spans="1:11" x14ac:dyDescent="0.25">
      <c r="A31" s="110"/>
      <c r="B31" s="756" t="s">
        <v>87</v>
      </c>
      <c r="C31" s="758" t="s">
        <v>133</v>
      </c>
      <c r="D31" s="760" t="s">
        <v>227</v>
      </c>
      <c r="E31" s="758" t="s">
        <v>229</v>
      </c>
      <c r="F31" s="762" t="s">
        <v>228</v>
      </c>
      <c r="G31" s="763" t="s">
        <v>230</v>
      </c>
      <c r="H31" s="764" t="s">
        <v>134</v>
      </c>
      <c r="I31" s="765"/>
      <c r="J31" s="3"/>
      <c r="K31" s="63"/>
    </row>
    <row r="32" spans="1:11" ht="22.5" customHeight="1" thickBot="1" x14ac:dyDescent="0.3">
      <c r="A32" s="110"/>
      <c r="B32" s="757"/>
      <c r="C32" s="759"/>
      <c r="D32" s="761"/>
      <c r="E32" s="759"/>
      <c r="F32" s="759"/>
      <c r="G32" s="761"/>
      <c r="H32" s="83" t="s">
        <v>135</v>
      </c>
      <c r="I32" s="84" t="s">
        <v>136</v>
      </c>
      <c r="J32" s="3"/>
      <c r="K32" s="63"/>
    </row>
    <row r="33" spans="1:11" x14ac:dyDescent="0.25">
      <c r="A33" s="110"/>
      <c r="B33" s="79" t="str">
        <f>+B8</f>
        <v xml:space="preserve"> </v>
      </c>
      <c r="C33" s="80" t="s">
        <v>91</v>
      </c>
      <c r="D33" s="81" t="e">
        <f>C33*7%</f>
        <v>#VALUE!</v>
      </c>
      <c r="E33" s="81" t="e">
        <f>C33*5%</f>
        <v>#VALUE!</v>
      </c>
      <c r="F33" s="82" t="e">
        <f>C33*18%</f>
        <v>#VALUE!</v>
      </c>
      <c r="G33" s="82" t="e">
        <f>C33*70%</f>
        <v>#VALUE!</v>
      </c>
      <c r="H33" s="82" t="e">
        <f>IF(F8=0,0,C33/F8)</f>
        <v>#VALUE!</v>
      </c>
      <c r="I33" s="82">
        <f>IF(G8=0,0,C33/H8)</f>
        <v>0</v>
      </c>
      <c r="J33" s="3"/>
      <c r="K33" s="63"/>
    </row>
    <row r="34" spans="1:11" x14ac:dyDescent="0.25">
      <c r="A34" s="110"/>
      <c r="B34" s="68"/>
      <c r="C34" s="69"/>
      <c r="D34" s="70"/>
      <c r="E34" s="70"/>
      <c r="F34" s="71"/>
      <c r="G34" s="71"/>
      <c r="H34" s="71"/>
      <c r="I34" s="71"/>
      <c r="J34" s="3"/>
      <c r="K34" s="63"/>
    </row>
    <row r="35" spans="1:11" x14ac:dyDescent="0.25">
      <c r="B35" s="68"/>
      <c r="C35" s="69"/>
      <c r="D35" s="70"/>
      <c r="E35" s="70"/>
      <c r="F35" s="71"/>
      <c r="G35" s="71"/>
      <c r="H35" s="71"/>
      <c r="I35" s="71"/>
      <c r="J35" s="3"/>
      <c r="K35" s="63"/>
    </row>
    <row r="36" spans="1:11" x14ac:dyDescent="0.25">
      <c r="B36" s="72"/>
      <c r="C36" s="69"/>
      <c r="D36" s="69"/>
      <c r="E36" s="69"/>
      <c r="F36" s="71"/>
      <c r="G36" s="73"/>
      <c r="H36" s="73"/>
      <c r="I36" s="73"/>
      <c r="J36" s="3"/>
      <c r="K36" s="63"/>
    </row>
    <row r="37" spans="1:11" x14ac:dyDescent="0.25">
      <c r="B37" s="72"/>
      <c r="C37" s="69"/>
      <c r="D37" s="69"/>
      <c r="E37" s="69"/>
      <c r="F37" s="71"/>
      <c r="G37" s="73"/>
      <c r="H37" s="73"/>
      <c r="I37" s="73"/>
      <c r="J37" s="3"/>
      <c r="K37" s="63"/>
    </row>
    <row r="38" spans="1:11" x14ac:dyDescent="0.25">
      <c r="B38" s="74"/>
      <c r="C38" s="75"/>
      <c r="D38" s="76"/>
      <c r="E38" s="75"/>
      <c r="F38" s="71"/>
      <c r="G38" s="66"/>
      <c r="H38" s="77"/>
      <c r="I38" s="66"/>
      <c r="J38" s="3"/>
      <c r="K38" s="63"/>
    </row>
    <row r="39" spans="1:11" ht="18.75" customHeight="1" x14ac:dyDescent="0.25">
      <c r="B39" s="63"/>
      <c r="C39" s="63"/>
      <c r="D39" s="63"/>
      <c r="E39" s="63"/>
      <c r="F39" s="63"/>
      <c r="G39" s="63"/>
      <c r="H39" s="63"/>
      <c r="I39" s="63"/>
      <c r="J39" s="63"/>
      <c r="K39" s="63"/>
    </row>
    <row r="40" spans="1:11" x14ac:dyDescent="0.25">
      <c r="B40" s="63"/>
      <c r="C40" s="63"/>
      <c r="D40" s="63"/>
      <c r="E40" s="63"/>
      <c r="F40" s="63"/>
      <c r="G40" s="63"/>
      <c r="H40" s="63"/>
      <c r="I40" s="63"/>
      <c r="J40" s="63"/>
      <c r="K40" s="63"/>
    </row>
    <row r="41" spans="1:11" x14ac:dyDescent="0.25">
      <c r="B41" s="63"/>
      <c r="C41" s="63"/>
      <c r="D41" s="63"/>
      <c r="E41" s="63"/>
      <c r="F41" s="78"/>
      <c r="G41" s="63"/>
      <c r="H41" s="63"/>
      <c r="I41" s="63"/>
      <c r="J41" s="63"/>
      <c r="K41" s="63"/>
    </row>
    <row r="42" spans="1:11" x14ac:dyDescent="0.25">
      <c r="B42" s="63"/>
      <c r="C42" s="63"/>
      <c r="D42" s="63"/>
      <c r="E42" s="63"/>
      <c r="F42" s="78"/>
      <c r="G42" s="63"/>
      <c r="H42" s="63"/>
      <c r="I42" s="63"/>
      <c r="J42" s="63"/>
      <c r="K42" s="63"/>
    </row>
    <row r="43" spans="1:11" x14ac:dyDescent="0.25">
      <c r="B43" s="63"/>
      <c r="C43" s="63"/>
      <c r="D43" s="63"/>
      <c r="E43" s="63"/>
      <c r="F43" s="78"/>
      <c r="G43" s="63"/>
      <c r="H43" s="63"/>
      <c r="I43" s="63"/>
      <c r="J43" s="63"/>
      <c r="K43" s="63"/>
    </row>
  </sheetData>
  <mergeCells count="18">
    <mergeCell ref="B1:K1"/>
    <mergeCell ref="B5:H5"/>
    <mergeCell ref="B6:B7"/>
    <mergeCell ref="C6:C7"/>
    <mergeCell ref="D6:D7"/>
    <mergeCell ref="E6:E7"/>
    <mergeCell ref="F6:H6"/>
    <mergeCell ref="B3:K3"/>
    <mergeCell ref="D27:H27"/>
    <mergeCell ref="B29:I29"/>
    <mergeCell ref="D30:F30"/>
    <mergeCell ref="B31:B32"/>
    <mergeCell ref="C31:C32"/>
    <mergeCell ref="D31:D32"/>
    <mergeCell ref="E31:E32"/>
    <mergeCell ref="F31:F32"/>
    <mergeCell ref="G31:G32"/>
    <mergeCell ref="H31:I31"/>
  </mergeCells>
  <pageMargins left="0.511811024" right="0.511811024" top="0.78740157499999996" bottom="0.78740157499999996" header="0.31496062000000002" footer="0.31496062000000002"/>
  <pageSetup paperSize="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FF0000"/>
  </sheetPr>
  <dimension ref="A2:S214"/>
  <sheetViews>
    <sheetView showGridLines="0" topLeftCell="G1" zoomScaleNormal="100" zoomScaleSheetLayoutView="100" workbookViewId="0">
      <selection activeCell="K157" sqref="K157"/>
    </sheetView>
  </sheetViews>
  <sheetFormatPr defaultColWidth="0" defaultRowHeight="15" x14ac:dyDescent="0.25"/>
  <cols>
    <col min="1" max="1" width="9.140625" style="49" hidden="1" customWidth="1"/>
    <col min="2" max="2" width="7.85546875" style="50" customWidth="1"/>
    <col min="3" max="3" width="14.5703125" style="94" customWidth="1"/>
    <col min="4" max="4" width="10.5703125" style="95" customWidth="1"/>
    <col min="5" max="5" width="45.28515625" style="49" customWidth="1"/>
    <col min="6" max="6" width="16.5703125" style="214" customWidth="1"/>
    <col min="7" max="7" width="35.85546875" style="50" customWidth="1"/>
    <col min="8" max="8" width="5.5703125" style="50" bestFit="1" customWidth="1"/>
    <col min="9" max="9" width="13.85546875" style="50" bestFit="1" customWidth="1"/>
    <col min="10" max="10" width="12.140625" style="125" customWidth="1"/>
    <col min="11" max="11" width="15" style="203" bestFit="1" customWidth="1"/>
    <col min="12" max="12" width="14.42578125" style="49" bestFit="1" customWidth="1"/>
    <col min="13" max="13" width="15.140625" style="49" bestFit="1" customWidth="1"/>
    <col min="14" max="14" width="14.140625" style="90" customWidth="1"/>
    <col min="15" max="17" width="14.140625" style="51" customWidth="1"/>
    <col min="18" max="18" width="16.85546875" style="51" customWidth="1"/>
    <col min="19" max="19" width="0" style="49" hidden="1" customWidth="1"/>
    <col min="20" max="16384" width="9.140625" style="49" hidden="1"/>
  </cols>
  <sheetData>
    <row r="2" spans="1:18" ht="15.75" x14ac:dyDescent="0.25">
      <c r="B2" s="776" t="s">
        <v>92</v>
      </c>
      <c r="C2" s="776"/>
      <c r="D2" s="776"/>
      <c r="E2" s="776"/>
      <c r="F2" s="215"/>
    </row>
    <row r="3" spans="1:18" ht="15.75" x14ac:dyDescent="0.25">
      <c r="B3" s="155" t="s">
        <v>88</v>
      </c>
      <c r="C3" s="155" t="s">
        <v>93</v>
      </c>
      <c r="D3" s="155" t="s">
        <v>94</v>
      </c>
      <c r="E3" s="155" t="s">
        <v>95</v>
      </c>
      <c r="F3" s="215"/>
    </row>
    <row r="4" spans="1:18" ht="15.75" x14ac:dyDescent="0.25">
      <c r="B4" s="198" t="s">
        <v>96</v>
      </c>
      <c r="C4" s="199" t="s">
        <v>97</v>
      </c>
      <c r="D4" s="200">
        <f t="shared" ref="D4:D9" si="0">COUNTIF($D$16:$D$156,B4)</f>
        <v>0</v>
      </c>
      <c r="E4" s="201">
        <f t="shared" ref="E4:E9" si="1">SUMIF($D$16:$D$156,B4,$M$16:$M$156)</f>
        <v>0</v>
      </c>
      <c r="F4" s="215"/>
    </row>
    <row r="5" spans="1:18" ht="15.75" x14ac:dyDescent="0.25">
      <c r="B5" s="177" t="s">
        <v>98</v>
      </c>
      <c r="C5" s="202" t="s">
        <v>99</v>
      </c>
      <c r="D5" s="200">
        <f t="shared" si="0"/>
        <v>0</v>
      </c>
      <c r="E5" s="201">
        <f t="shared" si="1"/>
        <v>0</v>
      </c>
      <c r="F5" s="215"/>
    </row>
    <row r="6" spans="1:18" ht="15.75" x14ac:dyDescent="0.25">
      <c r="B6" s="177" t="s">
        <v>100</v>
      </c>
      <c r="C6" s="202" t="s">
        <v>101</v>
      </c>
      <c r="D6" s="200">
        <f t="shared" si="0"/>
        <v>0</v>
      </c>
      <c r="E6" s="201">
        <f t="shared" si="1"/>
        <v>0</v>
      </c>
      <c r="F6" s="215"/>
    </row>
    <row r="7" spans="1:18" ht="15.75" x14ac:dyDescent="0.25">
      <c r="B7" s="198" t="s">
        <v>102</v>
      </c>
      <c r="C7" s="199" t="s">
        <v>103</v>
      </c>
      <c r="D7" s="200">
        <f t="shared" si="0"/>
        <v>0</v>
      </c>
      <c r="E7" s="201">
        <f t="shared" si="1"/>
        <v>0</v>
      </c>
      <c r="F7" s="215"/>
    </row>
    <row r="8" spans="1:18" ht="15.75" x14ac:dyDescent="0.25">
      <c r="B8" s="198" t="s">
        <v>104</v>
      </c>
      <c r="C8" s="199" t="s">
        <v>105</v>
      </c>
      <c r="D8" s="200">
        <f t="shared" si="0"/>
        <v>0</v>
      </c>
      <c r="E8" s="201">
        <f t="shared" si="1"/>
        <v>0</v>
      </c>
      <c r="F8" s="215"/>
    </row>
    <row r="9" spans="1:18" ht="15.75" x14ac:dyDescent="0.25">
      <c r="B9" s="198" t="s">
        <v>106</v>
      </c>
      <c r="C9" s="199" t="s">
        <v>58</v>
      </c>
      <c r="D9" s="200">
        <f t="shared" si="0"/>
        <v>0</v>
      </c>
      <c r="E9" s="201">
        <f t="shared" si="1"/>
        <v>0</v>
      </c>
      <c r="F9" s="215"/>
    </row>
    <row r="10" spans="1:18" ht="15.75" x14ac:dyDescent="0.25">
      <c r="B10" s="777" t="s">
        <v>11</v>
      </c>
      <c r="C10" s="777"/>
      <c r="D10" s="153">
        <f>SUM(D4:D9)</f>
        <v>0</v>
      </c>
      <c r="E10" s="154">
        <f>SUM(E4:E9)</f>
        <v>0</v>
      </c>
      <c r="F10" s="215"/>
    </row>
    <row r="11" spans="1:18" ht="15.75" x14ac:dyDescent="0.25">
      <c r="F11" s="215"/>
      <c r="O11" s="91" t="s">
        <v>91</v>
      </c>
    </row>
    <row r="12" spans="1:18" s="125" customFormat="1" ht="15.75" x14ac:dyDescent="0.25">
      <c r="C12" s="94"/>
      <c r="D12" s="94"/>
      <c r="F12" s="215"/>
      <c r="K12" s="203"/>
      <c r="N12" s="157"/>
      <c r="O12" s="157"/>
      <c r="P12" s="157"/>
      <c r="Q12" s="157"/>
      <c r="R12" s="157"/>
    </row>
    <row r="13" spans="1:18" s="125" customFormat="1" x14ac:dyDescent="0.25">
      <c r="A13" s="158"/>
      <c r="B13" s="158"/>
      <c r="C13" s="159"/>
      <c r="D13" s="778" t="s">
        <v>107</v>
      </c>
      <c r="E13" s="778"/>
      <c r="F13" s="216"/>
      <c r="G13" s="89"/>
      <c r="H13" s="89"/>
      <c r="I13" s="89"/>
      <c r="J13" s="89"/>
      <c r="K13" s="204"/>
      <c r="L13" s="158"/>
      <c r="M13" s="158"/>
      <c r="N13" s="779" t="s">
        <v>108</v>
      </c>
      <c r="O13" s="779"/>
      <c r="P13" s="779"/>
      <c r="Q13" s="779"/>
      <c r="R13" s="779"/>
    </row>
    <row r="14" spans="1:18" s="125" customFormat="1" x14ac:dyDescent="0.25">
      <c r="A14" s="158"/>
      <c r="B14" s="726" t="s">
        <v>109</v>
      </c>
      <c r="C14" s="724" t="s">
        <v>110</v>
      </c>
      <c r="D14" s="724" t="s">
        <v>111</v>
      </c>
      <c r="E14" s="726" t="s">
        <v>112</v>
      </c>
      <c r="F14" s="780"/>
      <c r="G14" s="726"/>
      <c r="H14" s="726"/>
      <c r="I14" s="726"/>
      <c r="J14" s="726"/>
      <c r="K14" s="781"/>
      <c r="L14" s="724" t="s">
        <v>113</v>
      </c>
      <c r="M14" s="782" t="s">
        <v>114</v>
      </c>
      <c r="N14" s="783" t="s">
        <v>115</v>
      </c>
      <c r="O14" s="783" t="s">
        <v>116</v>
      </c>
      <c r="P14" s="783" t="s">
        <v>117</v>
      </c>
      <c r="Q14" s="784" t="s">
        <v>118</v>
      </c>
      <c r="R14" s="785" t="s">
        <v>119</v>
      </c>
    </row>
    <row r="15" spans="1:18" s="125" customFormat="1" x14ac:dyDescent="0.25">
      <c r="A15" s="158"/>
      <c r="B15" s="726"/>
      <c r="C15" s="724"/>
      <c r="D15" s="724"/>
      <c r="E15" s="151" t="s">
        <v>120</v>
      </c>
      <c r="F15" s="151" t="s">
        <v>121</v>
      </c>
      <c r="G15" s="151" t="s">
        <v>122</v>
      </c>
      <c r="H15" s="151" t="s">
        <v>123</v>
      </c>
      <c r="I15" s="151" t="s">
        <v>124</v>
      </c>
      <c r="J15" s="151" t="s">
        <v>125</v>
      </c>
      <c r="K15" s="152" t="s">
        <v>126</v>
      </c>
      <c r="L15" s="724"/>
      <c r="M15" s="782"/>
      <c r="N15" s="783"/>
      <c r="O15" s="783"/>
      <c r="P15" s="783"/>
      <c r="Q15" s="784"/>
      <c r="R15" s="785"/>
    </row>
    <row r="16" spans="1:18" hidden="1" x14ac:dyDescent="0.25">
      <c r="A16" s="160"/>
      <c r="B16" s="161">
        <v>1</v>
      </c>
      <c r="C16" s="162"/>
      <c r="D16" s="163"/>
      <c r="E16" s="164"/>
      <c r="F16" s="217"/>
      <c r="G16" s="165"/>
      <c r="H16" s="163"/>
      <c r="I16" s="166"/>
      <c r="J16" s="208"/>
      <c r="K16" s="205"/>
      <c r="L16" s="168"/>
      <c r="M16" s="169"/>
      <c r="N16" s="210"/>
      <c r="O16" s="211"/>
      <c r="P16" s="211"/>
      <c r="Q16" s="212"/>
      <c r="R16" s="213"/>
    </row>
    <row r="17" spans="1:19" x14ac:dyDescent="0.25">
      <c r="A17" s="160"/>
      <c r="B17" s="161">
        <v>2</v>
      </c>
      <c r="C17" s="162"/>
      <c r="D17" s="163"/>
      <c r="E17" s="164"/>
      <c r="F17" s="217"/>
      <c r="G17" s="165"/>
      <c r="H17" s="163"/>
      <c r="I17" s="166"/>
      <c r="J17" s="208"/>
      <c r="K17" s="205"/>
      <c r="L17" s="174"/>
      <c r="M17" s="175"/>
      <c r="N17" s="172"/>
      <c r="O17" s="170"/>
      <c r="P17" s="170"/>
      <c r="Q17" s="171"/>
      <c r="R17" s="170"/>
      <c r="S17" s="52"/>
    </row>
    <row r="18" spans="1:19" x14ac:dyDescent="0.25">
      <c r="A18" s="160"/>
      <c r="B18" s="161">
        <v>3</v>
      </c>
      <c r="C18" s="176"/>
      <c r="D18" s="163"/>
      <c r="E18" s="164"/>
      <c r="F18" s="162"/>
      <c r="G18" s="165"/>
      <c r="H18" s="163"/>
      <c r="I18" s="166"/>
      <c r="J18" s="167"/>
      <c r="K18" s="173"/>
      <c r="L18" s="174"/>
      <c r="M18" s="175"/>
      <c r="N18" s="172"/>
      <c r="O18" s="170"/>
      <c r="P18" s="170"/>
      <c r="Q18" s="171"/>
      <c r="R18" s="172"/>
    </row>
    <row r="19" spans="1:19" x14ac:dyDescent="0.25">
      <c r="A19" s="160"/>
      <c r="B19" s="161">
        <v>4</v>
      </c>
      <c r="C19" s="162"/>
      <c r="D19" s="163"/>
      <c r="E19" s="164"/>
      <c r="F19" s="162"/>
      <c r="G19" s="165"/>
      <c r="H19" s="163"/>
      <c r="I19" s="166"/>
      <c r="J19" s="167"/>
      <c r="K19" s="173"/>
      <c r="L19" s="174"/>
      <c r="M19" s="175"/>
      <c r="N19" s="172"/>
      <c r="O19" s="170"/>
      <c r="P19" s="170"/>
      <c r="Q19" s="171"/>
      <c r="R19" s="172"/>
    </row>
    <row r="20" spans="1:19" x14ac:dyDescent="0.25">
      <c r="A20" s="160"/>
      <c r="B20" s="161">
        <v>5</v>
      </c>
      <c r="C20" s="162"/>
      <c r="D20" s="163"/>
      <c r="E20" s="164"/>
      <c r="F20" s="162"/>
      <c r="G20" s="165"/>
      <c r="H20" s="163"/>
      <c r="I20" s="177"/>
      <c r="J20" s="167"/>
      <c r="K20" s="173"/>
      <c r="L20" s="174"/>
      <c r="M20" s="175"/>
      <c r="N20" s="178"/>
      <c r="O20" s="178"/>
      <c r="P20" s="179"/>
      <c r="Q20" s="171"/>
      <c r="R20" s="179"/>
    </row>
    <row r="21" spans="1:19" x14ac:dyDescent="0.25">
      <c r="A21" s="160"/>
      <c r="B21" s="161">
        <v>6</v>
      </c>
      <c r="C21" s="162"/>
      <c r="D21" s="163"/>
      <c r="E21" s="164"/>
      <c r="F21" s="217"/>
      <c r="G21" s="165"/>
      <c r="H21" s="163"/>
      <c r="I21" s="177"/>
      <c r="J21" s="208"/>
      <c r="K21" s="205"/>
      <c r="L21" s="168"/>
      <c r="M21" s="169"/>
      <c r="N21" s="178"/>
      <c r="O21" s="178"/>
      <c r="P21" s="179"/>
      <c r="Q21" s="171"/>
      <c r="R21" s="178"/>
    </row>
    <row r="22" spans="1:19" x14ac:dyDescent="0.25">
      <c r="A22" s="160"/>
      <c r="B22" s="161">
        <v>7</v>
      </c>
      <c r="C22" s="162"/>
      <c r="D22" s="163"/>
      <c r="E22" s="164"/>
      <c r="F22" s="217"/>
      <c r="G22" s="165"/>
      <c r="H22" s="163"/>
      <c r="I22" s="177"/>
      <c r="J22" s="167"/>
      <c r="K22" s="173"/>
      <c r="L22" s="168"/>
      <c r="M22" s="169"/>
      <c r="N22" s="172"/>
      <c r="O22" s="170"/>
      <c r="P22" s="170"/>
      <c r="Q22" s="171"/>
      <c r="R22" s="172"/>
    </row>
    <row r="23" spans="1:19" x14ac:dyDescent="0.25">
      <c r="A23" s="160"/>
      <c r="B23" s="161">
        <v>8</v>
      </c>
      <c r="C23" s="162"/>
      <c r="D23" s="163"/>
      <c r="E23" s="164"/>
      <c r="F23" s="217"/>
      <c r="G23" s="165"/>
      <c r="H23" s="163"/>
      <c r="I23" s="177"/>
      <c r="J23" s="208"/>
      <c r="K23" s="205"/>
      <c r="L23" s="168"/>
      <c r="M23" s="169"/>
      <c r="N23" s="178"/>
      <c r="O23" s="178"/>
      <c r="P23" s="179"/>
      <c r="Q23" s="171"/>
      <c r="R23" s="179"/>
    </row>
    <row r="24" spans="1:19" x14ac:dyDescent="0.25">
      <c r="A24" s="160"/>
      <c r="B24" s="161">
        <v>9</v>
      </c>
      <c r="C24" s="162"/>
      <c r="D24" s="163"/>
      <c r="E24" s="164"/>
      <c r="F24" s="217"/>
      <c r="G24" s="165"/>
      <c r="H24" s="180"/>
      <c r="I24" s="163"/>
      <c r="J24" s="208"/>
      <c r="K24" s="205"/>
      <c r="L24" s="174"/>
      <c r="M24" s="175"/>
      <c r="N24" s="172"/>
      <c r="O24" s="170"/>
      <c r="P24" s="170"/>
      <c r="Q24" s="171"/>
      <c r="R24" s="170"/>
    </row>
    <row r="25" spans="1:19" x14ac:dyDescent="0.25">
      <c r="A25" s="160"/>
      <c r="B25" s="161">
        <v>10</v>
      </c>
      <c r="C25" s="162"/>
      <c r="D25" s="163"/>
      <c r="E25" s="164"/>
      <c r="F25" s="217"/>
      <c r="G25" s="165"/>
      <c r="H25" s="163"/>
      <c r="I25" s="177"/>
      <c r="J25" s="208"/>
      <c r="K25" s="205"/>
      <c r="L25" s="174"/>
      <c r="M25" s="175"/>
      <c r="N25" s="172"/>
      <c r="O25" s="170"/>
      <c r="P25" s="170"/>
      <c r="Q25" s="171"/>
      <c r="R25" s="170"/>
    </row>
    <row r="26" spans="1:19" x14ac:dyDescent="0.25">
      <c r="A26" s="160"/>
      <c r="B26" s="161">
        <v>11</v>
      </c>
      <c r="C26" s="162"/>
      <c r="D26" s="163"/>
      <c r="E26" s="164"/>
      <c r="F26" s="217"/>
      <c r="G26" s="165"/>
      <c r="H26" s="163"/>
      <c r="I26" s="163"/>
      <c r="J26" s="208"/>
      <c r="K26" s="205"/>
      <c r="L26" s="174"/>
      <c r="M26" s="175"/>
      <c r="N26" s="172"/>
      <c r="O26" s="170"/>
      <c r="P26" s="170"/>
      <c r="Q26" s="171"/>
      <c r="R26" s="172"/>
    </row>
    <row r="27" spans="1:19" x14ac:dyDescent="0.25">
      <c r="A27" s="160"/>
      <c r="B27" s="161">
        <v>12</v>
      </c>
      <c r="C27" s="162"/>
      <c r="D27" s="163"/>
      <c r="E27" s="164"/>
      <c r="F27" s="217"/>
      <c r="G27" s="165"/>
      <c r="H27" s="163"/>
      <c r="I27" s="177"/>
      <c r="J27" s="208"/>
      <c r="K27" s="205"/>
      <c r="L27" s="168"/>
      <c r="M27" s="169"/>
      <c r="N27" s="172"/>
      <c r="O27" s="170"/>
      <c r="P27" s="170"/>
      <c r="Q27" s="171"/>
      <c r="R27" s="172"/>
    </row>
    <row r="28" spans="1:19" x14ac:dyDescent="0.25">
      <c r="A28" s="160"/>
      <c r="B28" s="161">
        <v>13</v>
      </c>
      <c r="C28" s="162"/>
      <c r="D28" s="163"/>
      <c r="E28" s="164"/>
      <c r="F28" s="162"/>
      <c r="G28" s="165"/>
      <c r="H28" s="163"/>
      <c r="I28" s="177" t="s">
        <v>127</v>
      </c>
      <c r="J28" s="167"/>
      <c r="K28" s="173"/>
      <c r="L28" s="174"/>
      <c r="M28" s="175"/>
      <c r="N28" s="172"/>
      <c r="O28" s="170"/>
      <c r="P28" s="170"/>
      <c r="Q28" s="171"/>
      <c r="R28" s="172"/>
    </row>
    <row r="29" spans="1:19" x14ac:dyDescent="0.25">
      <c r="A29" s="160"/>
      <c r="B29" s="161">
        <v>14</v>
      </c>
      <c r="C29" s="162"/>
      <c r="D29" s="163"/>
      <c r="E29" s="164"/>
      <c r="F29" s="217"/>
      <c r="G29" s="165"/>
      <c r="H29" s="163"/>
      <c r="I29" s="163"/>
      <c r="J29" s="208"/>
      <c r="K29" s="205"/>
      <c r="L29" s="168"/>
      <c r="M29" s="169"/>
      <c r="N29" s="178"/>
      <c r="O29" s="178"/>
      <c r="P29" s="179"/>
      <c r="Q29" s="171"/>
      <c r="R29" s="179"/>
    </row>
    <row r="30" spans="1:19" x14ac:dyDescent="0.25">
      <c r="A30" s="160"/>
      <c r="B30" s="161">
        <v>15</v>
      </c>
      <c r="C30" s="162"/>
      <c r="D30" s="163"/>
      <c r="E30" s="164"/>
      <c r="F30" s="217"/>
      <c r="G30" s="165"/>
      <c r="H30" s="163"/>
      <c r="I30" s="163"/>
      <c r="J30" s="208"/>
      <c r="K30" s="205"/>
      <c r="L30" s="168"/>
      <c r="M30" s="169"/>
      <c r="N30" s="178"/>
      <c r="O30" s="178"/>
      <c r="P30" s="170"/>
      <c r="Q30" s="171"/>
      <c r="R30" s="179"/>
    </row>
    <row r="31" spans="1:19" x14ac:dyDescent="0.25">
      <c r="A31" s="181"/>
      <c r="B31" s="161">
        <v>16</v>
      </c>
      <c r="C31" s="162"/>
      <c r="D31" s="163"/>
      <c r="E31" s="164"/>
      <c r="F31" s="217"/>
      <c r="G31" s="165"/>
      <c r="H31" s="163"/>
      <c r="I31" s="177"/>
      <c r="J31" s="208"/>
      <c r="K31" s="205"/>
      <c r="L31" s="168"/>
      <c r="M31" s="169"/>
      <c r="N31" s="178"/>
      <c r="O31" s="178"/>
      <c r="P31" s="170"/>
      <c r="Q31" s="171"/>
      <c r="R31" s="179"/>
    </row>
    <row r="32" spans="1:19" x14ac:dyDescent="0.25">
      <c r="A32" s="181"/>
      <c r="B32" s="161">
        <v>17</v>
      </c>
      <c r="C32" s="162"/>
      <c r="D32" s="163"/>
      <c r="E32" s="164"/>
      <c r="F32" s="217"/>
      <c r="G32" s="165"/>
      <c r="H32" s="163"/>
      <c r="I32" s="177"/>
      <c r="J32" s="208"/>
      <c r="K32" s="205"/>
      <c r="L32" s="168"/>
      <c r="M32" s="169"/>
      <c r="N32" s="172"/>
      <c r="O32" s="170"/>
      <c r="P32" s="170"/>
      <c r="Q32" s="171"/>
      <c r="R32" s="172"/>
    </row>
    <row r="33" spans="1:18" x14ac:dyDescent="0.25">
      <c r="A33" s="181"/>
      <c r="B33" s="161">
        <v>18</v>
      </c>
      <c r="C33" s="162"/>
      <c r="D33" s="163"/>
      <c r="E33" s="164"/>
      <c r="F33" s="217"/>
      <c r="G33" s="165"/>
      <c r="H33" s="163"/>
      <c r="I33" s="177"/>
      <c r="J33" s="208"/>
      <c r="K33" s="205"/>
      <c r="L33" s="168"/>
      <c r="M33" s="169"/>
      <c r="N33" s="178"/>
      <c r="O33" s="178"/>
      <c r="P33" s="179"/>
      <c r="Q33" s="171"/>
      <c r="R33" s="179"/>
    </row>
    <row r="34" spans="1:18" x14ac:dyDescent="0.25">
      <c r="A34" s="181"/>
      <c r="B34" s="161">
        <v>19</v>
      </c>
      <c r="C34" s="162"/>
      <c r="D34" s="163"/>
      <c r="E34" s="164"/>
      <c r="F34" s="217"/>
      <c r="G34" s="165"/>
      <c r="H34" s="163"/>
      <c r="I34" s="177"/>
      <c r="J34" s="208"/>
      <c r="K34" s="205"/>
      <c r="L34" s="168"/>
      <c r="M34" s="169"/>
      <c r="N34" s="172"/>
      <c r="O34" s="170"/>
      <c r="P34" s="170"/>
      <c r="Q34" s="171"/>
      <c r="R34" s="172"/>
    </row>
    <row r="35" spans="1:18" x14ac:dyDescent="0.25">
      <c r="A35" s="181"/>
      <c r="B35" s="161">
        <v>20</v>
      </c>
      <c r="C35" s="162"/>
      <c r="D35" s="163"/>
      <c r="E35" s="164"/>
      <c r="F35" s="162"/>
      <c r="G35" s="165"/>
      <c r="H35" s="163"/>
      <c r="I35" s="177"/>
      <c r="J35" s="167"/>
      <c r="K35" s="173"/>
      <c r="L35" s="174"/>
      <c r="M35" s="175"/>
      <c r="N35" s="178"/>
      <c r="O35" s="178"/>
      <c r="P35" s="170"/>
      <c r="Q35" s="171"/>
      <c r="R35" s="179"/>
    </row>
    <row r="36" spans="1:18" x14ac:dyDescent="0.25">
      <c r="A36" s="181"/>
      <c r="B36" s="161">
        <v>21</v>
      </c>
      <c r="C36" s="162"/>
      <c r="D36" s="163"/>
      <c r="E36" s="164"/>
      <c r="F36" s="217"/>
      <c r="G36" s="165"/>
      <c r="H36" s="163"/>
      <c r="I36" s="163"/>
      <c r="J36" s="208"/>
      <c r="K36" s="205"/>
      <c r="L36" s="168"/>
      <c r="M36" s="169"/>
      <c r="N36" s="172"/>
      <c r="O36" s="170"/>
      <c r="P36" s="170"/>
      <c r="Q36" s="171"/>
      <c r="R36" s="170"/>
    </row>
    <row r="37" spans="1:18" x14ac:dyDescent="0.25">
      <c r="A37" s="181"/>
      <c r="B37" s="161">
        <v>22</v>
      </c>
      <c r="C37" s="162"/>
      <c r="D37" s="166"/>
      <c r="E37" s="164"/>
      <c r="F37" s="217"/>
      <c r="G37" s="165"/>
      <c r="H37" s="180"/>
      <c r="I37" s="177"/>
      <c r="J37" s="208"/>
      <c r="K37" s="205"/>
      <c r="L37" s="168"/>
      <c r="M37" s="169"/>
      <c r="N37" s="178"/>
      <c r="O37" s="178"/>
      <c r="P37" s="170"/>
      <c r="Q37" s="171"/>
      <c r="R37" s="179"/>
    </row>
    <row r="38" spans="1:18" x14ac:dyDescent="0.25">
      <c r="A38" s="181"/>
      <c r="B38" s="161">
        <v>23</v>
      </c>
      <c r="C38" s="162"/>
      <c r="D38" s="166"/>
      <c r="E38" s="164"/>
      <c r="F38" s="217"/>
      <c r="G38" s="165"/>
      <c r="H38" s="163"/>
      <c r="I38" s="177"/>
      <c r="J38" s="208"/>
      <c r="K38" s="205"/>
      <c r="L38" s="168"/>
      <c r="M38" s="169"/>
      <c r="N38" s="178"/>
      <c r="O38" s="178"/>
      <c r="P38" s="179"/>
      <c r="Q38" s="171"/>
      <c r="R38" s="179"/>
    </row>
    <row r="39" spans="1:18" x14ac:dyDescent="0.25">
      <c r="A39" s="160"/>
      <c r="B39" s="161">
        <v>24</v>
      </c>
      <c r="C39" s="162"/>
      <c r="D39" s="166"/>
      <c r="E39" s="164"/>
      <c r="F39" s="217"/>
      <c r="G39" s="165"/>
      <c r="H39" s="163"/>
      <c r="I39" s="163"/>
      <c r="J39" s="208"/>
      <c r="K39" s="205"/>
      <c r="L39" s="168"/>
      <c r="M39" s="169"/>
      <c r="N39" s="172"/>
      <c r="O39" s="170"/>
      <c r="P39" s="170"/>
      <c r="Q39" s="171"/>
      <c r="R39" s="172"/>
    </row>
    <row r="40" spans="1:18" x14ac:dyDescent="0.25">
      <c r="A40" s="160"/>
      <c r="B40" s="161">
        <v>25</v>
      </c>
      <c r="C40" s="182"/>
      <c r="D40" s="166"/>
      <c r="E40" s="164"/>
      <c r="F40" s="162"/>
      <c r="G40" s="165"/>
      <c r="H40" s="163"/>
      <c r="I40" s="163"/>
      <c r="J40" s="167"/>
      <c r="K40" s="173"/>
      <c r="L40" s="174"/>
      <c r="M40" s="175"/>
      <c r="N40" s="172"/>
      <c r="O40" s="170"/>
      <c r="P40" s="170"/>
      <c r="Q40" s="171"/>
      <c r="R40" s="172"/>
    </row>
    <row r="41" spans="1:18" x14ac:dyDescent="0.25">
      <c r="A41" s="160"/>
      <c r="B41" s="161">
        <v>26</v>
      </c>
      <c r="C41" s="182"/>
      <c r="D41" s="166"/>
      <c r="E41" s="164"/>
      <c r="F41" s="162"/>
      <c r="G41" s="165"/>
      <c r="H41" s="163"/>
      <c r="I41" s="163"/>
      <c r="J41" s="167"/>
      <c r="K41" s="173"/>
      <c r="L41" s="174"/>
      <c r="M41" s="175"/>
      <c r="N41" s="172"/>
      <c r="O41" s="170"/>
      <c r="P41" s="170"/>
      <c r="Q41" s="171"/>
      <c r="R41" s="172"/>
    </row>
    <row r="42" spans="1:18" x14ac:dyDescent="0.25">
      <c r="A42" s="160"/>
      <c r="B42" s="161">
        <v>27</v>
      </c>
      <c r="C42" s="182"/>
      <c r="D42" s="166"/>
      <c r="E42" s="164"/>
      <c r="F42" s="217"/>
      <c r="G42" s="165"/>
      <c r="H42" s="163"/>
      <c r="I42" s="177"/>
      <c r="J42" s="208"/>
      <c r="K42" s="205"/>
      <c r="L42" s="168"/>
      <c r="M42" s="169"/>
      <c r="N42" s="178"/>
      <c r="O42" s="178"/>
      <c r="P42" s="170"/>
      <c r="Q42" s="171"/>
      <c r="R42" s="179"/>
    </row>
    <row r="43" spans="1:18" x14ac:dyDescent="0.25">
      <c r="A43" s="160"/>
      <c r="B43" s="161">
        <v>28</v>
      </c>
      <c r="C43" s="183"/>
      <c r="D43" s="166"/>
      <c r="E43" s="164"/>
      <c r="F43" s="217"/>
      <c r="G43" s="165"/>
      <c r="H43" s="183"/>
      <c r="I43" s="183"/>
      <c r="J43" s="208"/>
      <c r="K43" s="205"/>
      <c r="L43" s="168"/>
      <c r="M43" s="169"/>
      <c r="N43" s="178"/>
      <c r="O43" s="178"/>
      <c r="P43" s="184"/>
      <c r="Q43" s="179"/>
      <c r="R43" s="179"/>
    </row>
    <row r="44" spans="1:18" x14ac:dyDescent="0.25">
      <c r="A44" s="160"/>
      <c r="B44" s="161">
        <v>29</v>
      </c>
      <c r="C44" s="183"/>
      <c r="D44" s="166"/>
      <c r="E44" s="164"/>
      <c r="F44" s="217"/>
      <c r="G44" s="165"/>
      <c r="H44" s="183"/>
      <c r="I44" s="177"/>
      <c r="J44" s="208"/>
      <c r="K44" s="205"/>
      <c r="L44" s="168"/>
      <c r="M44" s="169"/>
      <c r="N44" s="172"/>
      <c r="O44" s="170"/>
      <c r="P44" s="184"/>
      <c r="Q44" s="179"/>
      <c r="R44" s="185"/>
    </row>
    <row r="45" spans="1:18" x14ac:dyDescent="0.25">
      <c r="A45" s="181"/>
      <c r="B45" s="161">
        <v>30</v>
      </c>
      <c r="C45" s="166"/>
      <c r="D45" s="166"/>
      <c r="E45" s="164"/>
      <c r="F45" s="217"/>
      <c r="G45" s="165"/>
      <c r="H45" s="180"/>
      <c r="I45" s="177"/>
      <c r="J45" s="208"/>
      <c r="K45" s="205"/>
      <c r="L45" s="168"/>
      <c r="M45" s="169"/>
      <c r="N45" s="172"/>
      <c r="O45" s="170"/>
      <c r="P45" s="170"/>
      <c r="Q45" s="171"/>
      <c r="R45" s="172"/>
    </row>
    <row r="46" spans="1:18" x14ac:dyDescent="0.25">
      <c r="A46" s="181"/>
      <c r="B46" s="161">
        <v>31</v>
      </c>
      <c r="C46" s="166"/>
      <c r="D46" s="166"/>
      <c r="E46" s="164"/>
      <c r="F46" s="217"/>
      <c r="G46" s="165"/>
      <c r="H46" s="180"/>
      <c r="I46" s="177"/>
      <c r="J46" s="208"/>
      <c r="K46" s="205"/>
      <c r="L46" s="168"/>
      <c r="M46" s="169"/>
      <c r="N46" s="178"/>
      <c r="O46" s="178"/>
      <c r="P46" s="179"/>
      <c r="Q46" s="171"/>
      <c r="R46" s="179"/>
    </row>
    <row r="47" spans="1:18" x14ac:dyDescent="0.25">
      <c r="A47" s="181"/>
      <c r="B47" s="161">
        <v>32</v>
      </c>
      <c r="C47" s="166"/>
      <c r="D47" s="166"/>
      <c r="E47" s="164"/>
      <c r="F47" s="217"/>
      <c r="G47" s="165"/>
      <c r="H47" s="180"/>
      <c r="I47" s="177"/>
      <c r="J47" s="167"/>
      <c r="K47" s="173"/>
      <c r="L47" s="168"/>
      <c r="M47" s="169"/>
      <c r="N47" s="178"/>
      <c r="O47" s="178"/>
      <c r="P47" s="179"/>
      <c r="Q47" s="171"/>
      <c r="R47" s="179"/>
    </row>
    <row r="48" spans="1:18" x14ac:dyDescent="0.25">
      <c r="A48" s="181"/>
      <c r="B48" s="161">
        <v>33</v>
      </c>
      <c r="C48" s="166"/>
      <c r="D48" s="166"/>
      <c r="E48" s="164"/>
      <c r="F48" s="217"/>
      <c r="G48" s="165"/>
      <c r="H48" s="180"/>
      <c r="I48" s="163"/>
      <c r="J48" s="208"/>
      <c r="K48" s="205"/>
      <c r="L48" s="168"/>
      <c r="M48" s="169"/>
      <c r="N48" s="172"/>
      <c r="O48" s="170"/>
      <c r="P48" s="170"/>
      <c r="Q48" s="171"/>
      <c r="R48" s="170"/>
    </row>
    <row r="49" spans="1:19" x14ac:dyDescent="0.25">
      <c r="A49" s="181"/>
      <c r="B49" s="161">
        <v>34</v>
      </c>
      <c r="C49" s="166"/>
      <c r="D49" s="166"/>
      <c r="E49" s="164"/>
      <c r="F49" s="217"/>
      <c r="G49" s="165"/>
      <c r="H49" s="180"/>
      <c r="I49" s="177"/>
      <c r="J49" s="208"/>
      <c r="K49" s="205"/>
      <c r="L49" s="168"/>
      <c r="M49" s="169"/>
      <c r="N49" s="178"/>
      <c r="O49" s="178"/>
      <c r="P49" s="179"/>
      <c r="Q49" s="171"/>
      <c r="R49" s="179"/>
    </row>
    <row r="50" spans="1:19" x14ac:dyDescent="0.25">
      <c r="A50" s="160"/>
      <c r="B50" s="161">
        <v>35</v>
      </c>
      <c r="C50" s="183"/>
      <c r="D50" s="166"/>
      <c r="E50" s="164"/>
      <c r="F50" s="217"/>
      <c r="G50" s="165"/>
      <c r="H50" s="183"/>
      <c r="I50" s="183"/>
      <c r="J50" s="208"/>
      <c r="K50" s="205"/>
      <c r="L50" s="168"/>
      <c r="M50" s="169"/>
      <c r="N50" s="178"/>
      <c r="O50" s="178"/>
      <c r="P50" s="170"/>
      <c r="Q50" s="171"/>
      <c r="R50" s="170"/>
    </row>
    <row r="51" spans="1:19" x14ac:dyDescent="0.25">
      <c r="A51" s="181"/>
      <c r="B51" s="161">
        <v>36</v>
      </c>
      <c r="C51" s="182"/>
      <c r="D51" s="166"/>
      <c r="E51" s="164"/>
      <c r="F51" s="162"/>
      <c r="G51" s="165"/>
      <c r="H51" s="183"/>
      <c r="I51" s="183"/>
      <c r="J51" s="167"/>
      <c r="K51" s="173"/>
      <c r="L51" s="174"/>
      <c r="M51" s="175"/>
      <c r="N51" s="178"/>
      <c r="O51" s="178"/>
      <c r="P51" s="184"/>
      <c r="Q51" s="179"/>
      <c r="R51" s="179"/>
      <c r="S51" s="156"/>
    </row>
    <row r="52" spans="1:19" x14ac:dyDescent="0.25">
      <c r="A52" s="181"/>
      <c r="B52" s="161">
        <v>37</v>
      </c>
      <c r="C52" s="182"/>
      <c r="D52" s="166"/>
      <c r="E52" s="164"/>
      <c r="F52" s="217"/>
      <c r="G52" s="165"/>
      <c r="H52" s="183"/>
      <c r="I52" s="183"/>
      <c r="J52" s="208"/>
      <c r="K52" s="205"/>
      <c r="L52" s="168"/>
      <c r="M52" s="169"/>
      <c r="N52" s="178"/>
      <c r="O52" s="178"/>
      <c r="P52" s="184"/>
      <c r="Q52" s="179"/>
      <c r="R52" s="179"/>
    </row>
    <row r="53" spans="1:19" x14ac:dyDescent="0.25">
      <c r="A53" s="181"/>
      <c r="B53" s="161">
        <v>38</v>
      </c>
      <c r="C53" s="183"/>
      <c r="D53" s="166"/>
      <c r="E53" s="164"/>
      <c r="F53" s="217"/>
      <c r="G53" s="165"/>
      <c r="H53" s="183"/>
      <c r="I53" s="183"/>
      <c r="J53" s="208"/>
      <c r="K53" s="205"/>
      <c r="L53" s="168"/>
      <c r="M53" s="169"/>
      <c r="N53" s="178"/>
      <c r="O53" s="178"/>
      <c r="P53" s="184"/>
      <c r="Q53" s="179"/>
      <c r="R53" s="179"/>
    </row>
    <row r="54" spans="1:19" x14ac:dyDescent="0.25">
      <c r="A54" s="181"/>
      <c r="B54" s="161">
        <v>39</v>
      </c>
      <c r="C54" s="183"/>
      <c r="D54" s="166"/>
      <c r="E54" s="164"/>
      <c r="F54" s="217"/>
      <c r="G54" s="165"/>
      <c r="H54" s="183"/>
      <c r="I54" s="183"/>
      <c r="J54" s="208"/>
      <c r="K54" s="205"/>
      <c r="L54" s="168"/>
      <c r="M54" s="169"/>
      <c r="N54" s="185"/>
      <c r="O54" s="184"/>
      <c r="P54" s="184"/>
      <c r="Q54" s="179"/>
      <c r="R54" s="185"/>
    </row>
    <row r="55" spans="1:19" x14ac:dyDescent="0.25">
      <c r="A55" s="181"/>
      <c r="B55" s="161">
        <v>40</v>
      </c>
      <c r="C55" s="183"/>
      <c r="D55" s="166"/>
      <c r="E55" s="164"/>
      <c r="F55" s="217"/>
      <c r="G55" s="165"/>
      <c r="H55" s="183"/>
      <c r="I55" s="183"/>
      <c r="J55" s="208"/>
      <c r="K55" s="205"/>
      <c r="L55" s="174"/>
      <c r="M55" s="175"/>
      <c r="N55" s="185"/>
      <c r="O55" s="184"/>
      <c r="P55" s="184"/>
      <c r="Q55" s="179"/>
      <c r="R55" s="184"/>
    </row>
    <row r="56" spans="1:19" x14ac:dyDescent="0.25">
      <c r="A56" s="181"/>
      <c r="B56" s="161">
        <v>41</v>
      </c>
      <c r="C56" s="183"/>
      <c r="D56" s="166"/>
      <c r="E56" s="164"/>
      <c r="F56" s="217"/>
      <c r="G56" s="165"/>
      <c r="H56" s="183"/>
      <c r="I56" s="183"/>
      <c r="J56" s="208"/>
      <c r="K56" s="205"/>
      <c r="L56" s="174"/>
      <c r="M56" s="175"/>
      <c r="N56" s="178"/>
      <c r="O56" s="178"/>
      <c r="P56" s="184"/>
      <c r="Q56" s="179"/>
      <c r="R56" s="179"/>
    </row>
    <row r="57" spans="1:19" x14ac:dyDescent="0.25">
      <c r="A57" s="181"/>
      <c r="B57" s="161">
        <v>42</v>
      </c>
      <c r="C57" s="183"/>
      <c r="D57" s="166"/>
      <c r="E57" s="164"/>
      <c r="F57" s="162"/>
      <c r="G57" s="165"/>
      <c r="H57" s="183"/>
      <c r="I57" s="183"/>
      <c r="J57" s="167"/>
      <c r="K57" s="173"/>
      <c r="L57" s="174"/>
      <c r="M57" s="175"/>
      <c r="N57" s="185"/>
      <c r="O57" s="184"/>
      <c r="P57" s="184"/>
      <c r="Q57" s="179"/>
      <c r="R57" s="185"/>
    </row>
    <row r="58" spans="1:19" x14ac:dyDescent="0.25">
      <c r="A58" s="181"/>
      <c r="B58" s="161">
        <v>43</v>
      </c>
      <c r="C58" s="183"/>
      <c r="D58" s="166"/>
      <c r="E58" s="164"/>
      <c r="F58" s="162"/>
      <c r="G58" s="165"/>
      <c r="H58" s="183"/>
      <c r="I58" s="183"/>
      <c r="J58" s="167"/>
      <c r="K58" s="173"/>
      <c r="L58" s="174"/>
      <c r="M58" s="175"/>
      <c r="N58" s="185"/>
      <c r="O58" s="184"/>
      <c r="P58" s="184"/>
      <c r="Q58" s="179"/>
      <c r="R58" s="185"/>
    </row>
    <row r="59" spans="1:19" x14ac:dyDescent="0.25">
      <c r="A59" s="181"/>
      <c r="B59" s="161">
        <v>44</v>
      </c>
      <c r="C59" s="183"/>
      <c r="D59" s="166"/>
      <c r="E59" s="164"/>
      <c r="F59" s="217"/>
      <c r="G59" s="165"/>
      <c r="H59" s="183"/>
      <c r="I59" s="183"/>
      <c r="J59" s="208"/>
      <c r="K59" s="205"/>
      <c r="L59" s="174"/>
      <c r="M59" s="175"/>
      <c r="N59" s="185"/>
      <c r="O59" s="184"/>
      <c r="P59" s="184"/>
      <c r="Q59" s="179"/>
      <c r="R59" s="184"/>
    </row>
    <row r="60" spans="1:19" x14ac:dyDescent="0.25">
      <c r="A60" s="181"/>
      <c r="B60" s="161">
        <v>45</v>
      </c>
      <c r="C60" s="183"/>
      <c r="D60" s="166"/>
      <c r="E60" s="164"/>
      <c r="F60" s="217"/>
      <c r="G60" s="165"/>
      <c r="H60" s="183"/>
      <c r="I60" s="183"/>
      <c r="J60" s="208"/>
      <c r="K60" s="205"/>
      <c r="L60" s="174"/>
      <c r="M60" s="175"/>
      <c r="N60" s="185"/>
      <c r="O60" s="184"/>
      <c r="P60" s="184"/>
      <c r="Q60" s="179"/>
      <c r="R60" s="185"/>
    </row>
    <row r="61" spans="1:19" x14ac:dyDescent="0.25">
      <c r="A61" s="181"/>
      <c r="B61" s="161">
        <v>46</v>
      </c>
      <c r="C61" s="183"/>
      <c r="D61" s="166"/>
      <c r="E61" s="164"/>
      <c r="F61" s="217"/>
      <c r="G61" s="165"/>
      <c r="H61" s="183"/>
      <c r="I61" s="183"/>
      <c r="J61" s="208"/>
      <c r="K61" s="205"/>
      <c r="L61" s="174"/>
      <c r="M61" s="175"/>
      <c r="N61" s="185"/>
      <c r="O61" s="184"/>
      <c r="P61" s="184"/>
      <c r="Q61" s="179"/>
      <c r="R61" s="185"/>
    </row>
    <row r="62" spans="1:19" x14ac:dyDescent="0.25">
      <c r="A62" s="181"/>
      <c r="B62" s="161">
        <v>47</v>
      </c>
      <c r="C62" s="183"/>
      <c r="D62" s="166"/>
      <c r="E62" s="164"/>
      <c r="F62" s="217"/>
      <c r="G62" s="165"/>
      <c r="H62" s="183"/>
      <c r="I62" s="183"/>
      <c r="J62" s="208"/>
      <c r="K62" s="205"/>
      <c r="L62" s="168"/>
      <c r="M62" s="169"/>
      <c r="N62" s="185"/>
      <c r="O62" s="184"/>
      <c r="P62" s="184"/>
      <c r="Q62" s="179"/>
      <c r="R62" s="185"/>
    </row>
    <row r="63" spans="1:19" x14ac:dyDescent="0.25">
      <c r="A63" s="181"/>
      <c r="B63" s="161">
        <v>48</v>
      </c>
      <c r="C63" s="183"/>
      <c r="D63" s="166"/>
      <c r="E63" s="164"/>
      <c r="F63" s="217"/>
      <c r="G63" s="165"/>
      <c r="H63" s="183"/>
      <c r="I63" s="183"/>
      <c r="J63" s="208"/>
      <c r="K63" s="205"/>
      <c r="L63" s="168"/>
      <c r="M63" s="169"/>
      <c r="N63" s="185"/>
      <c r="O63" s="184"/>
      <c r="P63" s="184"/>
      <c r="Q63" s="179"/>
      <c r="R63" s="184"/>
    </row>
    <row r="64" spans="1:19" x14ac:dyDescent="0.25">
      <c r="A64" s="181"/>
      <c r="B64" s="161">
        <v>49</v>
      </c>
      <c r="C64" s="182"/>
      <c r="D64" s="166"/>
      <c r="E64" s="164"/>
      <c r="F64" s="162"/>
      <c r="G64" s="165"/>
      <c r="H64" s="183"/>
      <c r="I64" s="183"/>
      <c r="J64" s="167"/>
      <c r="K64" s="173"/>
      <c r="L64" s="174"/>
      <c r="M64" s="175"/>
      <c r="N64" s="185"/>
      <c r="O64" s="184"/>
      <c r="P64" s="184"/>
      <c r="Q64" s="179"/>
      <c r="R64" s="185"/>
    </row>
    <row r="65" spans="1:18" s="87" customFormat="1" x14ac:dyDescent="0.25">
      <c r="A65" s="181"/>
      <c r="B65" s="161">
        <v>50</v>
      </c>
      <c r="C65" s="182"/>
      <c r="D65" s="166"/>
      <c r="E65" s="164"/>
      <c r="F65" s="217"/>
      <c r="G65" s="165"/>
      <c r="H65" s="183"/>
      <c r="I65" s="183"/>
      <c r="J65" s="208"/>
      <c r="K65" s="205"/>
      <c r="L65" s="168"/>
      <c r="M65" s="169"/>
      <c r="N65" s="185"/>
      <c r="O65" s="184"/>
      <c r="P65" s="184"/>
      <c r="Q65" s="179"/>
      <c r="R65" s="185"/>
    </row>
    <row r="66" spans="1:18" s="87" customFormat="1" x14ac:dyDescent="0.25">
      <c r="A66" s="181"/>
      <c r="B66" s="161">
        <v>51</v>
      </c>
      <c r="C66" s="182"/>
      <c r="D66" s="166"/>
      <c r="E66" s="164"/>
      <c r="F66" s="162"/>
      <c r="G66" s="165"/>
      <c r="H66" s="183"/>
      <c r="I66" s="183"/>
      <c r="J66" s="167"/>
      <c r="K66" s="173"/>
      <c r="L66" s="174"/>
      <c r="M66" s="175"/>
      <c r="N66" s="185"/>
      <c r="O66" s="184"/>
      <c r="P66" s="184"/>
      <c r="Q66" s="179"/>
      <c r="R66" s="185"/>
    </row>
    <row r="67" spans="1:18" s="87" customFormat="1" x14ac:dyDescent="0.25">
      <c r="A67" s="181"/>
      <c r="B67" s="161">
        <v>52</v>
      </c>
      <c r="C67" s="183"/>
      <c r="D67" s="166"/>
      <c r="E67" s="164"/>
      <c r="F67" s="162"/>
      <c r="G67" s="165"/>
      <c r="H67" s="183"/>
      <c r="I67" s="183"/>
      <c r="J67" s="167"/>
      <c r="K67" s="173"/>
      <c r="L67" s="174"/>
      <c r="M67" s="175"/>
      <c r="N67" s="185"/>
      <c r="O67" s="184"/>
      <c r="P67" s="184"/>
      <c r="Q67" s="179"/>
      <c r="R67" s="185"/>
    </row>
    <row r="68" spans="1:18" s="87" customFormat="1" x14ac:dyDescent="0.25">
      <c r="A68" s="181"/>
      <c r="B68" s="161">
        <v>53</v>
      </c>
      <c r="C68" s="183"/>
      <c r="D68" s="166"/>
      <c r="E68" s="164"/>
      <c r="F68" s="162"/>
      <c r="G68" s="165"/>
      <c r="H68" s="183"/>
      <c r="I68" s="177"/>
      <c r="J68" s="167"/>
      <c r="K68" s="173"/>
      <c r="L68" s="174"/>
      <c r="M68" s="175"/>
      <c r="N68" s="185"/>
      <c r="O68" s="184"/>
      <c r="P68" s="184"/>
      <c r="Q68" s="179"/>
      <c r="R68" s="185"/>
    </row>
    <row r="69" spans="1:18" s="87" customFormat="1" x14ac:dyDescent="0.25">
      <c r="A69" s="181"/>
      <c r="B69" s="161">
        <v>54</v>
      </c>
      <c r="C69" s="166"/>
      <c r="D69" s="166"/>
      <c r="E69" s="164"/>
      <c r="F69" s="162"/>
      <c r="G69" s="165"/>
      <c r="H69" s="183"/>
      <c r="I69" s="183"/>
      <c r="J69" s="167"/>
      <c r="K69" s="173"/>
      <c r="L69" s="174"/>
      <c r="M69" s="175"/>
      <c r="N69" s="185"/>
      <c r="O69" s="184"/>
      <c r="P69" s="184"/>
      <c r="Q69" s="179"/>
      <c r="R69" s="185"/>
    </row>
    <row r="70" spans="1:18" s="87" customFormat="1" x14ac:dyDescent="0.25">
      <c r="A70" s="181"/>
      <c r="B70" s="161">
        <v>55</v>
      </c>
      <c r="C70" s="166"/>
      <c r="D70" s="166"/>
      <c r="E70" s="164"/>
      <c r="F70" s="162"/>
      <c r="G70" s="165"/>
      <c r="H70" s="183"/>
      <c r="I70" s="183"/>
      <c r="J70" s="167"/>
      <c r="K70" s="173"/>
      <c r="L70" s="174"/>
      <c r="M70" s="175"/>
      <c r="N70" s="185"/>
      <c r="O70" s="184"/>
      <c r="P70" s="184"/>
      <c r="Q70" s="179"/>
      <c r="R70" s="185"/>
    </row>
    <row r="71" spans="1:18" s="87" customFormat="1" x14ac:dyDescent="0.25">
      <c r="A71" s="181"/>
      <c r="B71" s="161">
        <v>56</v>
      </c>
      <c r="C71" s="166"/>
      <c r="D71" s="166"/>
      <c r="E71" s="164"/>
      <c r="F71" s="217"/>
      <c r="G71" s="165"/>
      <c r="H71" s="183"/>
      <c r="I71" s="177"/>
      <c r="J71" s="208"/>
      <c r="K71" s="205"/>
      <c r="L71" s="174"/>
      <c r="M71" s="175"/>
      <c r="N71" s="185"/>
      <c r="O71" s="184"/>
      <c r="P71" s="184"/>
      <c r="Q71" s="179"/>
      <c r="R71" s="185"/>
    </row>
    <row r="72" spans="1:18" s="87" customFormat="1" x14ac:dyDescent="0.25">
      <c r="A72" s="181"/>
      <c r="B72" s="161">
        <v>57</v>
      </c>
      <c r="C72" s="166"/>
      <c r="D72" s="166"/>
      <c r="E72" s="164"/>
      <c r="F72" s="217"/>
      <c r="G72" s="165"/>
      <c r="H72" s="183"/>
      <c r="I72" s="177"/>
      <c r="J72" s="208"/>
      <c r="K72" s="205"/>
      <c r="L72" s="174"/>
      <c r="M72" s="175"/>
      <c r="N72" s="185"/>
      <c r="O72" s="184"/>
      <c r="P72" s="184"/>
      <c r="Q72" s="179"/>
      <c r="R72" s="184"/>
    </row>
    <row r="73" spans="1:18" s="87" customFormat="1" x14ac:dyDescent="0.25">
      <c r="A73" s="181"/>
      <c r="B73" s="161">
        <v>58</v>
      </c>
      <c r="C73" s="166"/>
      <c r="D73" s="166"/>
      <c r="E73" s="164"/>
      <c r="F73" s="217"/>
      <c r="G73" s="165"/>
      <c r="H73" s="183"/>
      <c r="I73" s="183"/>
      <c r="J73" s="208"/>
      <c r="K73" s="205"/>
      <c r="L73" s="174"/>
      <c r="M73" s="175"/>
      <c r="N73" s="185"/>
      <c r="O73" s="184"/>
      <c r="P73" s="184"/>
      <c r="Q73" s="179"/>
      <c r="R73" s="184"/>
    </row>
    <row r="74" spans="1:18" s="87" customFormat="1" x14ac:dyDescent="0.25">
      <c r="A74" s="181"/>
      <c r="B74" s="161">
        <v>59</v>
      </c>
      <c r="C74" s="183"/>
      <c r="D74" s="166"/>
      <c r="E74" s="164"/>
      <c r="F74" s="162"/>
      <c r="G74" s="165"/>
      <c r="H74" s="183"/>
      <c r="I74" s="177"/>
      <c r="J74" s="167"/>
      <c r="K74" s="173"/>
      <c r="L74" s="174"/>
      <c r="M74" s="175"/>
      <c r="N74" s="185"/>
      <c r="O74" s="184"/>
      <c r="P74" s="184"/>
      <c r="Q74" s="179"/>
      <c r="R74" s="185"/>
    </row>
    <row r="75" spans="1:18" s="87" customFormat="1" x14ac:dyDescent="0.25">
      <c r="A75" s="181"/>
      <c r="B75" s="161">
        <v>60</v>
      </c>
      <c r="C75" s="182"/>
      <c r="D75" s="166"/>
      <c r="E75" s="164"/>
      <c r="F75" s="217"/>
      <c r="G75" s="165"/>
      <c r="H75" s="183"/>
      <c r="I75" s="177"/>
      <c r="J75" s="208"/>
      <c r="K75" s="205"/>
      <c r="L75" s="174"/>
      <c r="M75" s="175"/>
      <c r="N75" s="185"/>
      <c r="O75" s="184"/>
      <c r="P75" s="184"/>
      <c r="Q75" s="179"/>
      <c r="R75" s="185"/>
    </row>
    <row r="76" spans="1:18" s="87" customFormat="1" x14ac:dyDescent="0.25">
      <c r="A76" s="181"/>
      <c r="B76" s="161">
        <v>61</v>
      </c>
      <c r="C76" s="182"/>
      <c r="D76" s="166"/>
      <c r="E76" s="164"/>
      <c r="F76" s="162"/>
      <c r="G76" s="165"/>
      <c r="H76" s="183"/>
      <c r="I76" s="183"/>
      <c r="J76" s="167"/>
      <c r="K76" s="173"/>
      <c r="L76" s="174"/>
      <c r="M76" s="175"/>
      <c r="N76" s="185"/>
      <c r="O76" s="184"/>
      <c r="P76" s="184"/>
      <c r="Q76" s="179"/>
      <c r="R76" s="185"/>
    </row>
    <row r="77" spans="1:18" s="87" customFormat="1" x14ac:dyDescent="0.25">
      <c r="A77" s="181"/>
      <c r="B77" s="161">
        <v>62</v>
      </c>
      <c r="C77" s="183"/>
      <c r="D77" s="166"/>
      <c r="E77" s="164"/>
      <c r="F77" s="217"/>
      <c r="G77" s="165"/>
      <c r="H77" s="183"/>
      <c r="I77" s="177"/>
      <c r="J77" s="208"/>
      <c r="K77" s="205"/>
      <c r="L77" s="168"/>
      <c r="M77" s="169"/>
      <c r="N77" s="185"/>
      <c r="O77" s="184"/>
      <c r="P77" s="184"/>
      <c r="Q77" s="179"/>
      <c r="R77" s="185"/>
    </row>
    <row r="78" spans="1:18" s="87" customFormat="1" x14ac:dyDescent="0.25">
      <c r="A78" s="181"/>
      <c r="B78" s="161">
        <v>63</v>
      </c>
      <c r="C78" s="183"/>
      <c r="D78" s="166"/>
      <c r="E78" s="164"/>
      <c r="F78" s="217"/>
      <c r="G78" s="165"/>
      <c r="H78" s="183"/>
      <c r="I78" s="183"/>
      <c r="J78" s="208"/>
      <c r="K78" s="205"/>
      <c r="L78" s="168"/>
      <c r="M78" s="169"/>
      <c r="N78" s="185"/>
      <c r="O78" s="184"/>
      <c r="P78" s="184"/>
      <c r="Q78" s="179"/>
      <c r="R78" s="185"/>
    </row>
    <row r="79" spans="1:18" s="87" customFormat="1" x14ac:dyDescent="0.25">
      <c r="A79" s="181"/>
      <c r="B79" s="161">
        <v>64</v>
      </c>
      <c r="C79" s="183"/>
      <c r="D79" s="166"/>
      <c r="E79" s="164"/>
      <c r="F79" s="217"/>
      <c r="G79" s="165"/>
      <c r="H79" s="183"/>
      <c r="I79" s="177"/>
      <c r="J79" s="208"/>
      <c r="K79" s="205"/>
      <c r="L79" s="168"/>
      <c r="M79" s="169"/>
      <c r="N79" s="185"/>
      <c r="O79" s="184"/>
      <c r="P79" s="184"/>
      <c r="Q79" s="179"/>
      <c r="R79" s="184"/>
    </row>
    <row r="80" spans="1:18" s="87" customFormat="1" x14ac:dyDescent="0.25">
      <c r="A80" s="181"/>
      <c r="B80" s="161">
        <v>65</v>
      </c>
      <c r="C80" s="183"/>
      <c r="D80" s="166"/>
      <c r="E80" s="186"/>
      <c r="F80" s="218"/>
      <c r="G80" s="187"/>
      <c r="H80" s="177"/>
      <c r="I80" s="177"/>
      <c r="J80" s="209"/>
      <c r="K80" s="206"/>
      <c r="L80" s="174"/>
      <c r="M80" s="175"/>
      <c r="N80" s="185"/>
      <c r="O80" s="184"/>
      <c r="P80" s="184"/>
      <c r="Q80" s="179"/>
      <c r="R80" s="184"/>
    </row>
    <row r="81" spans="1:18" s="87" customFormat="1" x14ac:dyDescent="0.25">
      <c r="A81" s="181"/>
      <c r="B81" s="161">
        <v>66</v>
      </c>
      <c r="C81" s="183"/>
      <c r="D81" s="166"/>
      <c r="E81" s="186"/>
      <c r="F81" s="161"/>
      <c r="G81" s="187"/>
      <c r="H81" s="177"/>
      <c r="I81" s="177"/>
      <c r="J81" s="188"/>
      <c r="K81" s="189"/>
      <c r="L81" s="174"/>
      <c r="M81" s="175"/>
      <c r="N81" s="185"/>
      <c r="O81" s="184"/>
      <c r="P81" s="184"/>
      <c r="Q81" s="179"/>
      <c r="R81" s="185"/>
    </row>
    <row r="82" spans="1:18" s="87" customFormat="1" x14ac:dyDescent="0.25">
      <c r="A82" s="181"/>
      <c r="B82" s="161">
        <v>67</v>
      </c>
      <c r="C82" s="183"/>
      <c r="D82" s="166"/>
      <c r="E82" s="186"/>
      <c r="F82" s="218"/>
      <c r="G82" s="187"/>
      <c r="H82" s="177"/>
      <c r="I82" s="177"/>
      <c r="J82" s="209"/>
      <c r="K82" s="206"/>
      <c r="L82" s="168"/>
      <c r="M82" s="169"/>
      <c r="N82" s="185"/>
      <c r="O82" s="184"/>
      <c r="P82" s="184"/>
      <c r="Q82" s="179"/>
      <c r="R82" s="185"/>
    </row>
    <row r="83" spans="1:18" s="87" customFormat="1" x14ac:dyDescent="0.25">
      <c r="A83" s="181"/>
      <c r="B83" s="161">
        <v>68</v>
      </c>
      <c r="C83" s="183"/>
      <c r="D83" s="166"/>
      <c r="E83" s="186"/>
      <c r="F83" s="218"/>
      <c r="G83" s="187"/>
      <c r="H83" s="177"/>
      <c r="I83" s="177"/>
      <c r="J83" s="209"/>
      <c r="K83" s="206"/>
      <c r="L83" s="168"/>
      <c r="M83" s="169"/>
      <c r="N83" s="185"/>
      <c r="O83" s="184"/>
      <c r="P83" s="184"/>
      <c r="Q83" s="179"/>
      <c r="R83" s="185"/>
    </row>
    <row r="84" spans="1:18" s="87" customFormat="1" x14ac:dyDescent="0.25">
      <c r="A84" s="181"/>
      <c r="B84" s="161">
        <v>69</v>
      </c>
      <c r="C84" s="183"/>
      <c r="D84" s="166"/>
      <c r="E84" s="186"/>
      <c r="F84" s="217"/>
      <c r="G84" s="187"/>
      <c r="H84" s="177"/>
      <c r="I84" s="177"/>
      <c r="J84" s="209"/>
      <c r="K84" s="206"/>
      <c r="L84" s="168"/>
      <c r="M84" s="169"/>
      <c r="N84" s="185"/>
      <c r="O84" s="184"/>
      <c r="P84" s="184"/>
      <c r="Q84" s="179"/>
      <c r="R84" s="185"/>
    </row>
    <row r="85" spans="1:18" s="87" customFormat="1" x14ac:dyDescent="0.25">
      <c r="A85" s="181"/>
      <c r="B85" s="161">
        <v>70</v>
      </c>
      <c r="C85" s="183"/>
      <c r="D85" s="166"/>
      <c r="E85" s="186"/>
      <c r="F85" s="218"/>
      <c r="G85" s="187"/>
      <c r="H85" s="177"/>
      <c r="I85" s="177"/>
      <c r="J85" s="209"/>
      <c r="K85" s="206"/>
      <c r="L85" s="168"/>
      <c r="M85" s="169"/>
      <c r="N85" s="185"/>
      <c r="O85" s="184"/>
      <c r="P85" s="184"/>
      <c r="Q85" s="179"/>
      <c r="R85" s="185"/>
    </row>
    <row r="86" spans="1:18" s="87" customFormat="1" x14ac:dyDescent="0.25">
      <c r="A86" s="181"/>
      <c r="B86" s="161">
        <v>71</v>
      </c>
      <c r="C86" s="183"/>
      <c r="D86" s="166"/>
      <c r="E86" s="186"/>
      <c r="F86" s="218"/>
      <c r="G86" s="187"/>
      <c r="H86" s="177"/>
      <c r="I86" s="177"/>
      <c r="J86" s="209"/>
      <c r="K86" s="206"/>
      <c r="L86" s="168"/>
      <c r="M86" s="169"/>
      <c r="N86" s="185"/>
      <c r="O86" s="184"/>
      <c r="P86" s="184"/>
      <c r="Q86" s="179"/>
      <c r="R86" s="185"/>
    </row>
    <row r="87" spans="1:18" s="87" customFormat="1" x14ac:dyDescent="0.25">
      <c r="A87" s="181"/>
      <c r="B87" s="161">
        <v>72</v>
      </c>
      <c r="C87" s="183"/>
      <c r="D87" s="166"/>
      <c r="E87" s="186"/>
      <c r="F87" s="218"/>
      <c r="G87" s="187"/>
      <c r="H87" s="177"/>
      <c r="I87" s="177"/>
      <c r="J87" s="209"/>
      <c r="K87" s="206"/>
      <c r="L87" s="168"/>
      <c r="M87" s="169"/>
      <c r="N87" s="185"/>
      <c r="O87" s="184"/>
      <c r="P87" s="184"/>
      <c r="Q87" s="179"/>
      <c r="R87" s="185"/>
    </row>
    <row r="88" spans="1:18" s="87" customFormat="1" x14ac:dyDescent="0.25">
      <c r="A88" s="181"/>
      <c r="B88" s="161">
        <v>73</v>
      </c>
      <c r="C88" s="183"/>
      <c r="D88" s="166"/>
      <c r="E88" s="186"/>
      <c r="F88" s="161"/>
      <c r="G88" s="187"/>
      <c r="H88" s="177"/>
      <c r="I88" s="177"/>
      <c r="J88" s="188"/>
      <c r="K88" s="189"/>
      <c r="L88" s="174"/>
      <c r="M88" s="175"/>
      <c r="N88" s="185"/>
      <c r="O88" s="184"/>
      <c r="P88" s="184"/>
      <c r="Q88" s="179"/>
      <c r="R88" s="185"/>
    </row>
    <row r="89" spans="1:18" s="87" customFormat="1" x14ac:dyDescent="0.25">
      <c r="A89" s="181"/>
      <c r="B89" s="161">
        <v>74</v>
      </c>
      <c r="C89" s="183"/>
      <c r="D89" s="166"/>
      <c r="E89" s="186"/>
      <c r="F89" s="218"/>
      <c r="G89" s="187"/>
      <c r="H89" s="177"/>
      <c r="I89" s="177"/>
      <c r="J89" s="209"/>
      <c r="K89" s="206"/>
      <c r="L89" s="168"/>
      <c r="M89" s="169"/>
      <c r="N89" s="185"/>
      <c r="O89" s="184"/>
      <c r="P89" s="184"/>
      <c r="Q89" s="179"/>
      <c r="R89" s="185"/>
    </row>
    <row r="90" spans="1:18" s="87" customFormat="1" x14ac:dyDescent="0.25">
      <c r="A90" s="181"/>
      <c r="B90" s="161">
        <v>75</v>
      </c>
      <c r="C90" s="183"/>
      <c r="D90" s="166"/>
      <c r="E90" s="186"/>
      <c r="F90" s="161"/>
      <c r="G90" s="187"/>
      <c r="H90" s="177"/>
      <c r="I90" s="177"/>
      <c r="J90" s="188"/>
      <c r="K90" s="189"/>
      <c r="L90" s="174"/>
      <c r="M90" s="175"/>
      <c r="N90" s="185"/>
      <c r="O90" s="184"/>
      <c r="P90" s="184"/>
      <c r="Q90" s="179"/>
      <c r="R90" s="185"/>
    </row>
    <row r="91" spans="1:18" s="87" customFormat="1" x14ac:dyDescent="0.25">
      <c r="A91" s="181"/>
      <c r="B91" s="161">
        <v>76</v>
      </c>
      <c r="C91" s="183"/>
      <c r="D91" s="166"/>
      <c r="E91" s="186"/>
      <c r="F91" s="161"/>
      <c r="G91" s="187"/>
      <c r="H91" s="177"/>
      <c r="I91" s="177"/>
      <c r="J91" s="188"/>
      <c r="K91" s="189"/>
      <c r="L91" s="174"/>
      <c r="M91" s="175"/>
      <c r="N91" s="185"/>
      <c r="O91" s="184"/>
      <c r="P91" s="184"/>
      <c r="Q91" s="179"/>
      <c r="R91" s="185"/>
    </row>
    <row r="92" spans="1:18" s="87" customFormat="1" x14ac:dyDescent="0.25">
      <c r="A92" s="181"/>
      <c r="B92" s="161">
        <v>77</v>
      </c>
      <c r="C92" s="183"/>
      <c r="D92" s="166"/>
      <c r="E92" s="186"/>
      <c r="F92" s="218"/>
      <c r="G92" s="187"/>
      <c r="H92" s="177"/>
      <c r="I92" s="177"/>
      <c r="J92" s="209"/>
      <c r="K92" s="206"/>
      <c r="L92" s="168"/>
      <c r="M92" s="169"/>
      <c r="N92" s="185"/>
      <c r="O92" s="184"/>
      <c r="P92" s="184"/>
      <c r="Q92" s="179"/>
      <c r="R92" s="185"/>
    </row>
    <row r="93" spans="1:18" s="87" customFormat="1" x14ac:dyDescent="0.25">
      <c r="A93" s="181"/>
      <c r="B93" s="161">
        <v>78</v>
      </c>
      <c r="C93" s="183"/>
      <c r="D93" s="166"/>
      <c r="E93" s="186"/>
      <c r="F93" s="218"/>
      <c r="G93" s="187"/>
      <c r="H93" s="177"/>
      <c r="I93" s="177"/>
      <c r="J93" s="209"/>
      <c r="K93" s="206"/>
      <c r="L93" s="168"/>
      <c r="M93" s="169"/>
      <c r="N93" s="185"/>
      <c r="O93" s="184"/>
      <c r="P93" s="184"/>
      <c r="Q93" s="179"/>
      <c r="R93" s="185"/>
    </row>
    <row r="94" spans="1:18" s="87" customFormat="1" x14ac:dyDescent="0.25">
      <c r="A94" s="181"/>
      <c r="B94" s="161">
        <v>79</v>
      </c>
      <c r="C94" s="183"/>
      <c r="D94" s="166"/>
      <c r="E94" s="186"/>
      <c r="F94" s="218"/>
      <c r="G94" s="187"/>
      <c r="H94" s="177"/>
      <c r="I94" s="177"/>
      <c r="J94" s="209"/>
      <c r="K94" s="206"/>
      <c r="L94" s="168"/>
      <c r="M94" s="169"/>
      <c r="N94" s="185"/>
      <c r="O94" s="184"/>
      <c r="P94" s="184"/>
      <c r="Q94" s="179"/>
      <c r="R94" s="185"/>
    </row>
    <row r="95" spans="1:18" s="87" customFormat="1" x14ac:dyDescent="0.25">
      <c r="A95" s="181"/>
      <c r="B95" s="161">
        <v>80</v>
      </c>
      <c r="C95" s="183"/>
      <c r="D95" s="166"/>
      <c r="E95" s="186"/>
      <c r="F95" s="218"/>
      <c r="G95" s="187"/>
      <c r="H95" s="177"/>
      <c r="I95" s="177"/>
      <c r="J95" s="209"/>
      <c r="K95" s="206"/>
      <c r="L95" s="168"/>
      <c r="M95" s="169"/>
      <c r="N95" s="185"/>
      <c r="O95" s="184"/>
      <c r="P95" s="184"/>
      <c r="Q95" s="179"/>
      <c r="R95" s="185"/>
    </row>
    <row r="96" spans="1:18" s="87" customFormat="1" x14ac:dyDescent="0.25">
      <c r="A96" s="181"/>
      <c r="B96" s="161">
        <v>81</v>
      </c>
      <c r="C96" s="183"/>
      <c r="D96" s="166"/>
      <c r="E96" s="186"/>
      <c r="F96" s="218"/>
      <c r="G96" s="187"/>
      <c r="H96" s="177"/>
      <c r="I96" s="177"/>
      <c r="J96" s="209"/>
      <c r="K96" s="206"/>
      <c r="L96" s="168"/>
      <c r="M96" s="169"/>
      <c r="N96" s="185"/>
      <c r="O96" s="184"/>
      <c r="P96" s="184"/>
      <c r="Q96" s="179"/>
      <c r="R96" s="185"/>
    </row>
    <row r="97" spans="1:18" s="87" customFormat="1" x14ac:dyDescent="0.25">
      <c r="A97" s="181"/>
      <c r="B97" s="161">
        <v>82</v>
      </c>
      <c r="C97" s="183"/>
      <c r="D97" s="166"/>
      <c r="E97" s="186"/>
      <c r="F97" s="161"/>
      <c r="G97" s="187"/>
      <c r="H97" s="177"/>
      <c r="I97" s="177"/>
      <c r="J97" s="188"/>
      <c r="K97" s="189"/>
      <c r="L97" s="174"/>
      <c r="M97" s="175"/>
      <c r="N97" s="185"/>
      <c r="O97" s="184"/>
      <c r="P97" s="184"/>
      <c r="Q97" s="179"/>
      <c r="R97" s="185"/>
    </row>
    <row r="98" spans="1:18" s="87" customFormat="1" x14ac:dyDescent="0.25">
      <c r="A98" s="181"/>
      <c r="B98" s="161">
        <v>83</v>
      </c>
      <c r="C98" s="183"/>
      <c r="D98" s="166"/>
      <c r="E98" s="186"/>
      <c r="F98" s="218"/>
      <c r="G98" s="187"/>
      <c r="H98" s="177"/>
      <c r="I98" s="177"/>
      <c r="J98" s="209"/>
      <c r="K98" s="206"/>
      <c r="L98" s="168"/>
      <c r="M98" s="169"/>
      <c r="N98" s="185"/>
      <c r="O98" s="184"/>
      <c r="P98" s="184"/>
      <c r="Q98" s="179"/>
      <c r="R98" s="185"/>
    </row>
    <row r="99" spans="1:18" s="87" customFormat="1" x14ac:dyDescent="0.25">
      <c r="A99" s="181"/>
      <c r="B99" s="161">
        <v>84</v>
      </c>
      <c r="C99" s="183"/>
      <c r="D99" s="166"/>
      <c r="E99" s="186"/>
      <c r="F99" s="218"/>
      <c r="G99" s="187"/>
      <c r="H99" s="177"/>
      <c r="I99" s="177"/>
      <c r="J99" s="209"/>
      <c r="K99" s="206"/>
      <c r="L99" s="168"/>
      <c r="M99" s="169"/>
      <c r="N99" s="185"/>
      <c r="O99" s="184"/>
      <c r="P99" s="184"/>
      <c r="Q99" s="179"/>
      <c r="R99" s="185"/>
    </row>
    <row r="100" spans="1:18" s="87" customFormat="1" x14ac:dyDescent="0.25">
      <c r="A100" s="181"/>
      <c r="B100" s="161">
        <v>85</v>
      </c>
      <c r="C100" s="183"/>
      <c r="D100" s="166"/>
      <c r="E100" s="186"/>
      <c r="F100" s="161"/>
      <c r="G100" s="187"/>
      <c r="H100" s="177"/>
      <c r="I100" s="177"/>
      <c r="J100" s="188"/>
      <c r="K100" s="189"/>
      <c r="L100" s="174"/>
      <c r="M100" s="175"/>
      <c r="N100" s="185"/>
      <c r="O100" s="184"/>
      <c r="P100" s="184"/>
      <c r="Q100" s="179"/>
      <c r="R100" s="185"/>
    </row>
    <row r="101" spans="1:18" s="87" customFormat="1" x14ac:dyDescent="0.25">
      <c r="A101" s="181"/>
      <c r="B101" s="161">
        <v>86</v>
      </c>
      <c r="C101" s="183"/>
      <c r="D101" s="166"/>
      <c r="E101" s="186"/>
      <c r="F101" s="218"/>
      <c r="G101" s="187"/>
      <c r="H101" s="177"/>
      <c r="I101" s="177"/>
      <c r="J101" s="209"/>
      <c r="K101" s="206"/>
      <c r="L101" s="168"/>
      <c r="M101" s="169"/>
      <c r="N101" s="185"/>
      <c r="O101" s="184"/>
      <c r="P101" s="184"/>
      <c r="Q101" s="179"/>
      <c r="R101" s="185"/>
    </row>
    <row r="102" spans="1:18" s="87" customFormat="1" x14ac:dyDescent="0.25">
      <c r="A102" s="181"/>
      <c r="B102" s="161">
        <v>87</v>
      </c>
      <c r="C102" s="183"/>
      <c r="D102" s="166"/>
      <c r="E102" s="186"/>
      <c r="F102" s="218"/>
      <c r="G102" s="187"/>
      <c r="H102" s="177"/>
      <c r="I102" s="177"/>
      <c r="J102" s="209"/>
      <c r="K102" s="206"/>
      <c r="L102" s="174"/>
      <c r="M102" s="175"/>
      <c r="N102" s="185"/>
      <c r="O102" s="184"/>
      <c r="P102" s="184"/>
      <c r="Q102" s="179"/>
      <c r="R102" s="184"/>
    </row>
    <row r="103" spans="1:18" s="87" customFormat="1" x14ac:dyDescent="0.25">
      <c r="A103" s="181"/>
      <c r="B103" s="161">
        <v>88</v>
      </c>
      <c r="C103" s="183"/>
      <c r="D103" s="166"/>
      <c r="E103" s="186"/>
      <c r="F103" s="161"/>
      <c r="G103" s="187"/>
      <c r="H103" s="177"/>
      <c r="I103" s="177"/>
      <c r="J103" s="188"/>
      <c r="K103" s="189"/>
      <c r="L103" s="174"/>
      <c r="M103" s="175"/>
      <c r="N103" s="185"/>
      <c r="O103" s="184"/>
      <c r="P103" s="184"/>
      <c r="Q103" s="179"/>
      <c r="R103" s="185"/>
    </row>
    <row r="104" spans="1:18" s="87" customFormat="1" x14ac:dyDescent="0.25">
      <c r="A104" s="181"/>
      <c r="B104" s="161">
        <v>89</v>
      </c>
      <c r="C104" s="183"/>
      <c r="D104" s="166"/>
      <c r="E104" s="186"/>
      <c r="F104" s="161"/>
      <c r="G104" s="187"/>
      <c r="H104" s="177"/>
      <c r="I104" s="177"/>
      <c r="J104" s="188"/>
      <c r="K104" s="189"/>
      <c r="L104" s="174"/>
      <c r="M104" s="175"/>
      <c r="N104" s="185"/>
      <c r="O104" s="184"/>
      <c r="P104" s="184"/>
      <c r="Q104" s="179"/>
      <c r="R104" s="185"/>
    </row>
    <row r="105" spans="1:18" s="87" customFormat="1" x14ac:dyDescent="0.25">
      <c r="A105" s="181"/>
      <c r="B105" s="161">
        <v>90</v>
      </c>
      <c r="C105" s="183"/>
      <c r="D105" s="166"/>
      <c r="E105" s="186"/>
      <c r="F105" s="218"/>
      <c r="G105" s="187"/>
      <c r="H105" s="177"/>
      <c r="I105" s="177"/>
      <c r="J105" s="209"/>
      <c r="K105" s="206"/>
      <c r="L105" s="168"/>
      <c r="M105" s="169"/>
      <c r="N105" s="185"/>
      <c r="O105" s="184"/>
      <c r="P105" s="184"/>
      <c r="Q105" s="179"/>
      <c r="R105" s="185"/>
    </row>
    <row r="106" spans="1:18" s="87" customFormat="1" x14ac:dyDescent="0.25">
      <c r="A106" s="181"/>
      <c r="B106" s="161">
        <v>91</v>
      </c>
      <c r="C106" s="183"/>
      <c r="D106" s="166"/>
      <c r="E106" s="186"/>
      <c r="F106" s="218"/>
      <c r="G106" s="187"/>
      <c r="H106" s="177"/>
      <c r="I106" s="177"/>
      <c r="J106" s="209"/>
      <c r="K106" s="206"/>
      <c r="L106" s="174"/>
      <c r="M106" s="175"/>
      <c r="N106" s="185"/>
      <c r="O106" s="184"/>
      <c r="P106" s="184"/>
      <c r="Q106" s="179"/>
      <c r="R106" s="184"/>
    </row>
    <row r="107" spans="1:18" s="87" customFormat="1" x14ac:dyDescent="0.25">
      <c r="A107" s="181"/>
      <c r="B107" s="161">
        <v>92</v>
      </c>
      <c r="C107" s="183"/>
      <c r="D107" s="166"/>
      <c r="E107" s="186"/>
      <c r="F107" s="218"/>
      <c r="G107" s="187"/>
      <c r="H107" s="177"/>
      <c r="I107" s="177"/>
      <c r="J107" s="209"/>
      <c r="K107" s="206"/>
      <c r="L107" s="174"/>
      <c r="M107" s="175"/>
      <c r="N107" s="185"/>
      <c r="O107" s="184"/>
      <c r="P107" s="184"/>
      <c r="Q107" s="179"/>
      <c r="R107" s="184"/>
    </row>
    <row r="108" spans="1:18" s="87" customFormat="1" x14ac:dyDescent="0.25">
      <c r="A108" s="181"/>
      <c r="B108" s="161">
        <v>93</v>
      </c>
      <c r="C108" s="183"/>
      <c r="D108" s="166"/>
      <c r="E108" s="186"/>
      <c r="F108" s="218"/>
      <c r="G108" s="187"/>
      <c r="H108" s="177"/>
      <c r="I108" s="177"/>
      <c r="J108" s="209"/>
      <c r="K108" s="206"/>
      <c r="L108" s="168"/>
      <c r="M108" s="169"/>
      <c r="N108" s="185"/>
      <c r="O108" s="184"/>
      <c r="P108" s="184"/>
      <c r="Q108" s="179"/>
      <c r="R108" s="185"/>
    </row>
    <row r="109" spans="1:18" s="87" customFormat="1" x14ac:dyDescent="0.25">
      <c r="A109" s="181"/>
      <c r="B109" s="162">
        <v>94</v>
      </c>
      <c r="C109" s="183"/>
      <c r="D109" s="166"/>
      <c r="E109" s="186"/>
      <c r="F109" s="218"/>
      <c r="G109" s="187"/>
      <c r="H109" s="177"/>
      <c r="I109" s="177"/>
      <c r="J109" s="209"/>
      <c r="K109" s="206"/>
      <c r="L109" s="168"/>
      <c r="M109" s="169"/>
      <c r="N109" s="185"/>
      <c r="O109" s="184"/>
      <c r="P109" s="184"/>
      <c r="Q109" s="179"/>
      <c r="R109" s="185"/>
    </row>
    <row r="110" spans="1:18" s="87" customFormat="1" x14ac:dyDescent="0.25">
      <c r="A110" s="181"/>
      <c r="B110" s="161">
        <v>95</v>
      </c>
      <c r="C110" s="183"/>
      <c r="D110" s="166"/>
      <c r="E110" s="186"/>
      <c r="F110" s="218"/>
      <c r="G110" s="187"/>
      <c r="H110" s="177"/>
      <c r="I110" s="177"/>
      <c r="J110" s="209"/>
      <c r="K110" s="206"/>
      <c r="L110" s="174"/>
      <c r="M110" s="175"/>
      <c r="N110" s="185"/>
      <c r="O110" s="184"/>
      <c r="P110" s="184"/>
      <c r="Q110" s="179"/>
      <c r="R110" s="184"/>
    </row>
    <row r="111" spans="1:18" s="87" customFormat="1" x14ac:dyDescent="0.25">
      <c r="A111" s="181"/>
      <c r="B111" s="161">
        <v>96</v>
      </c>
      <c r="C111" s="183"/>
      <c r="D111" s="166"/>
      <c r="E111" s="186"/>
      <c r="F111" s="161"/>
      <c r="G111" s="187"/>
      <c r="H111" s="177"/>
      <c r="I111" s="177"/>
      <c r="J111" s="188"/>
      <c r="K111" s="189"/>
      <c r="L111" s="174"/>
      <c r="M111" s="175"/>
      <c r="N111" s="185"/>
      <c r="O111" s="184"/>
      <c r="P111" s="184"/>
      <c r="Q111" s="179"/>
      <c r="R111" s="185"/>
    </row>
    <row r="112" spans="1:18" s="87" customFormat="1" x14ac:dyDescent="0.25">
      <c r="A112" s="181"/>
      <c r="B112" s="161">
        <v>97</v>
      </c>
      <c r="C112" s="183"/>
      <c r="D112" s="166"/>
      <c r="E112" s="186"/>
      <c r="F112" s="161"/>
      <c r="G112" s="187"/>
      <c r="H112" s="177"/>
      <c r="I112" s="177"/>
      <c r="J112" s="188"/>
      <c r="K112" s="189"/>
      <c r="L112" s="174"/>
      <c r="M112" s="175"/>
      <c r="N112" s="185"/>
      <c r="O112" s="184"/>
      <c r="P112" s="184"/>
      <c r="Q112" s="179"/>
      <c r="R112" s="185"/>
    </row>
    <row r="113" spans="1:18" s="87" customFormat="1" x14ac:dyDescent="0.25">
      <c r="A113" s="181"/>
      <c r="B113" s="161">
        <v>98</v>
      </c>
      <c r="C113" s="183"/>
      <c r="D113" s="166"/>
      <c r="E113" s="186"/>
      <c r="F113" s="161"/>
      <c r="G113" s="187"/>
      <c r="H113" s="177"/>
      <c r="I113" s="177"/>
      <c r="J113" s="188"/>
      <c r="K113" s="189"/>
      <c r="L113" s="174"/>
      <c r="M113" s="175"/>
      <c r="N113" s="185"/>
      <c r="O113" s="184"/>
      <c r="P113" s="184"/>
      <c r="Q113" s="179"/>
      <c r="R113" s="185"/>
    </row>
    <row r="114" spans="1:18" s="87" customFormat="1" x14ac:dyDescent="0.25">
      <c r="A114" s="181"/>
      <c r="B114" s="161">
        <v>99</v>
      </c>
      <c r="C114" s="183"/>
      <c r="D114" s="166"/>
      <c r="E114" s="186"/>
      <c r="F114" s="161"/>
      <c r="G114" s="187"/>
      <c r="H114" s="177"/>
      <c r="I114" s="177"/>
      <c r="J114" s="188"/>
      <c r="K114" s="189"/>
      <c r="L114" s="174"/>
      <c r="M114" s="175"/>
      <c r="N114" s="185"/>
      <c r="O114" s="184"/>
      <c r="P114" s="184"/>
      <c r="Q114" s="179"/>
      <c r="R114" s="185"/>
    </row>
    <row r="115" spans="1:18" s="87" customFormat="1" x14ac:dyDescent="0.25">
      <c r="A115" s="181"/>
      <c r="B115" s="161">
        <v>100</v>
      </c>
      <c r="C115" s="183"/>
      <c r="D115" s="166"/>
      <c r="E115" s="186"/>
      <c r="F115" s="161"/>
      <c r="G115" s="187"/>
      <c r="H115" s="177"/>
      <c r="I115" s="177"/>
      <c r="J115" s="188"/>
      <c r="K115" s="189"/>
      <c r="L115" s="174"/>
      <c r="M115" s="175"/>
      <c r="N115" s="185"/>
      <c r="O115" s="184"/>
      <c r="P115" s="184"/>
      <c r="Q115" s="179"/>
      <c r="R115" s="185"/>
    </row>
    <row r="116" spans="1:18" s="87" customFormat="1" x14ac:dyDescent="0.25">
      <c r="A116" s="181"/>
      <c r="B116" s="161">
        <v>101</v>
      </c>
      <c r="C116" s="183"/>
      <c r="D116" s="166"/>
      <c r="E116" s="186"/>
      <c r="F116" s="161"/>
      <c r="G116" s="187"/>
      <c r="H116" s="177"/>
      <c r="I116" s="177"/>
      <c r="J116" s="188"/>
      <c r="K116" s="189"/>
      <c r="L116" s="174"/>
      <c r="M116" s="175"/>
      <c r="N116" s="185"/>
      <c r="O116" s="184"/>
      <c r="P116" s="184"/>
      <c r="Q116" s="179"/>
      <c r="R116" s="185"/>
    </row>
    <row r="117" spans="1:18" s="87" customFormat="1" x14ac:dyDescent="0.25">
      <c r="A117" s="181"/>
      <c r="B117" s="161">
        <v>102</v>
      </c>
      <c r="C117" s="183"/>
      <c r="D117" s="166"/>
      <c r="E117" s="186"/>
      <c r="F117" s="161"/>
      <c r="G117" s="187"/>
      <c r="H117" s="177"/>
      <c r="I117" s="177"/>
      <c r="J117" s="188"/>
      <c r="K117" s="189"/>
      <c r="L117" s="174"/>
      <c r="M117" s="175"/>
      <c r="N117" s="185"/>
      <c r="O117" s="184"/>
      <c r="P117" s="184"/>
      <c r="Q117" s="179"/>
      <c r="R117" s="185"/>
    </row>
    <row r="118" spans="1:18" s="87" customFormat="1" x14ac:dyDescent="0.25">
      <c r="A118" s="181"/>
      <c r="B118" s="161">
        <v>103</v>
      </c>
      <c r="C118" s="183"/>
      <c r="D118" s="166"/>
      <c r="E118" s="186"/>
      <c r="F118" s="218"/>
      <c r="G118" s="187"/>
      <c r="H118" s="177"/>
      <c r="I118" s="177"/>
      <c r="J118" s="209"/>
      <c r="K118" s="206"/>
      <c r="L118" s="168"/>
      <c r="M118" s="169"/>
      <c r="N118" s="185"/>
      <c r="O118" s="184"/>
      <c r="P118" s="184"/>
      <c r="Q118" s="179"/>
      <c r="R118" s="185"/>
    </row>
    <row r="119" spans="1:18" s="87" customFormat="1" x14ac:dyDescent="0.25">
      <c r="A119" s="181"/>
      <c r="B119" s="161">
        <v>104</v>
      </c>
      <c r="C119" s="183"/>
      <c r="D119" s="166"/>
      <c r="E119" s="186"/>
      <c r="F119" s="218"/>
      <c r="G119" s="187"/>
      <c r="H119" s="177"/>
      <c r="I119" s="177"/>
      <c r="J119" s="209"/>
      <c r="K119" s="206"/>
      <c r="L119" s="168"/>
      <c r="M119" s="169"/>
      <c r="N119" s="185"/>
      <c r="O119" s="184"/>
      <c r="P119" s="184"/>
      <c r="Q119" s="179"/>
      <c r="R119" s="185"/>
    </row>
    <row r="120" spans="1:18" s="87" customFormat="1" x14ac:dyDescent="0.25">
      <c r="A120" s="181"/>
      <c r="B120" s="161">
        <v>105</v>
      </c>
      <c r="C120" s="183"/>
      <c r="D120" s="166"/>
      <c r="E120" s="186"/>
      <c r="F120" s="161"/>
      <c r="G120" s="187"/>
      <c r="H120" s="177"/>
      <c r="I120" s="177"/>
      <c r="J120" s="188"/>
      <c r="K120" s="189"/>
      <c r="L120" s="174"/>
      <c r="M120" s="175"/>
      <c r="N120" s="185"/>
      <c r="O120" s="184"/>
      <c r="P120" s="184"/>
      <c r="Q120" s="179"/>
      <c r="R120" s="185"/>
    </row>
    <row r="121" spans="1:18" s="87" customFormat="1" x14ac:dyDescent="0.25">
      <c r="A121" s="181"/>
      <c r="B121" s="161">
        <v>106</v>
      </c>
      <c r="C121" s="183"/>
      <c r="D121" s="166"/>
      <c r="E121" s="186"/>
      <c r="F121" s="161"/>
      <c r="G121" s="187"/>
      <c r="H121" s="177"/>
      <c r="I121" s="177"/>
      <c r="J121" s="188"/>
      <c r="K121" s="189"/>
      <c r="L121" s="174"/>
      <c r="M121" s="175"/>
      <c r="N121" s="185"/>
      <c r="O121" s="184"/>
      <c r="P121" s="184"/>
      <c r="Q121" s="179"/>
      <c r="R121" s="185"/>
    </row>
    <row r="122" spans="1:18" s="87" customFormat="1" x14ac:dyDescent="0.25">
      <c r="A122" s="181"/>
      <c r="B122" s="161">
        <v>107</v>
      </c>
      <c r="C122" s="183"/>
      <c r="D122" s="166"/>
      <c r="E122" s="186"/>
      <c r="F122" s="161"/>
      <c r="G122" s="187"/>
      <c r="H122" s="177"/>
      <c r="I122" s="177"/>
      <c r="J122" s="188"/>
      <c r="K122" s="189"/>
      <c r="L122" s="174"/>
      <c r="M122" s="175"/>
      <c r="N122" s="185"/>
      <c r="O122" s="184"/>
      <c r="P122" s="184"/>
      <c r="Q122" s="179"/>
      <c r="R122" s="185"/>
    </row>
    <row r="123" spans="1:18" s="87" customFormat="1" x14ac:dyDescent="0.25">
      <c r="A123" s="181"/>
      <c r="B123" s="161">
        <v>108</v>
      </c>
      <c r="C123" s="183"/>
      <c r="D123" s="166"/>
      <c r="E123" s="186"/>
      <c r="F123" s="218"/>
      <c r="G123" s="187"/>
      <c r="H123" s="177"/>
      <c r="I123" s="177"/>
      <c r="J123" s="209"/>
      <c r="K123" s="206"/>
      <c r="L123" s="168"/>
      <c r="M123" s="169"/>
      <c r="N123" s="185"/>
      <c r="O123" s="184"/>
      <c r="P123" s="184"/>
      <c r="Q123" s="179"/>
      <c r="R123" s="185"/>
    </row>
    <row r="124" spans="1:18" s="87" customFormat="1" x14ac:dyDescent="0.25">
      <c r="A124" s="181"/>
      <c r="B124" s="161">
        <v>109</v>
      </c>
      <c r="C124" s="183"/>
      <c r="D124" s="166"/>
      <c r="E124" s="186"/>
      <c r="F124" s="161"/>
      <c r="G124" s="187"/>
      <c r="H124" s="177"/>
      <c r="I124" s="177"/>
      <c r="J124" s="188"/>
      <c r="K124" s="189"/>
      <c r="L124" s="174"/>
      <c r="M124" s="175"/>
      <c r="N124" s="185"/>
      <c r="O124" s="184"/>
      <c r="P124" s="184"/>
      <c r="Q124" s="179"/>
      <c r="R124" s="185"/>
    </row>
    <row r="125" spans="1:18" s="87" customFormat="1" x14ac:dyDescent="0.25">
      <c r="A125" s="181"/>
      <c r="B125" s="161">
        <v>110</v>
      </c>
      <c r="C125" s="183"/>
      <c r="D125" s="166"/>
      <c r="E125" s="186"/>
      <c r="F125" s="161"/>
      <c r="G125" s="187"/>
      <c r="H125" s="177"/>
      <c r="I125" s="177"/>
      <c r="J125" s="188"/>
      <c r="K125" s="189"/>
      <c r="L125" s="174"/>
      <c r="M125" s="175"/>
      <c r="N125" s="185"/>
      <c r="O125" s="184"/>
      <c r="P125" s="184"/>
      <c r="Q125" s="179"/>
      <c r="R125" s="185"/>
    </row>
    <row r="126" spans="1:18" s="87" customFormat="1" x14ac:dyDescent="0.25">
      <c r="A126" s="181"/>
      <c r="B126" s="161">
        <v>111</v>
      </c>
      <c r="C126" s="183"/>
      <c r="D126" s="166"/>
      <c r="E126" s="186"/>
      <c r="F126" s="218"/>
      <c r="G126" s="187"/>
      <c r="H126" s="177"/>
      <c r="I126" s="177"/>
      <c r="J126" s="209"/>
      <c r="K126" s="206"/>
      <c r="L126" s="168"/>
      <c r="M126" s="169"/>
      <c r="N126" s="185"/>
      <c r="O126" s="184"/>
      <c r="P126" s="184"/>
      <c r="Q126" s="179"/>
      <c r="R126" s="185"/>
    </row>
    <row r="127" spans="1:18" s="87" customFormat="1" x14ac:dyDescent="0.25">
      <c r="A127" s="181"/>
      <c r="B127" s="161">
        <v>112</v>
      </c>
      <c r="C127" s="183"/>
      <c r="D127" s="166"/>
      <c r="E127" s="186"/>
      <c r="F127" s="218"/>
      <c r="G127" s="187"/>
      <c r="H127" s="177"/>
      <c r="I127" s="177"/>
      <c r="J127" s="209"/>
      <c r="K127" s="206"/>
      <c r="L127" s="168"/>
      <c r="M127" s="169"/>
      <c r="N127" s="185"/>
      <c r="O127" s="184"/>
      <c r="P127" s="184"/>
      <c r="Q127" s="179"/>
      <c r="R127" s="185"/>
    </row>
    <row r="128" spans="1:18" s="87" customFormat="1" x14ac:dyDescent="0.25">
      <c r="A128" s="181"/>
      <c r="B128" s="161">
        <v>113</v>
      </c>
      <c r="C128" s="183"/>
      <c r="D128" s="166"/>
      <c r="E128" s="186"/>
      <c r="F128" s="161"/>
      <c r="G128" s="187"/>
      <c r="H128" s="177"/>
      <c r="I128" s="177"/>
      <c r="J128" s="188"/>
      <c r="K128" s="189"/>
      <c r="L128" s="174"/>
      <c r="M128" s="175"/>
      <c r="N128" s="185"/>
      <c r="O128" s="184"/>
      <c r="P128" s="184"/>
      <c r="Q128" s="179"/>
      <c r="R128" s="185"/>
    </row>
    <row r="129" spans="1:18" s="87" customFormat="1" x14ac:dyDescent="0.25">
      <c r="A129" s="181"/>
      <c r="B129" s="161">
        <v>114</v>
      </c>
      <c r="C129" s="183"/>
      <c r="D129" s="166"/>
      <c r="E129" s="186"/>
      <c r="F129" s="161"/>
      <c r="G129" s="187"/>
      <c r="H129" s="177"/>
      <c r="I129" s="177"/>
      <c r="J129" s="188"/>
      <c r="K129" s="189"/>
      <c r="L129" s="174"/>
      <c r="M129" s="175"/>
      <c r="N129" s="185"/>
      <c r="O129" s="184"/>
      <c r="P129" s="184"/>
      <c r="Q129" s="179"/>
      <c r="R129" s="185"/>
    </row>
    <row r="130" spans="1:18" s="87" customFormat="1" x14ac:dyDescent="0.25">
      <c r="A130" s="181"/>
      <c r="B130" s="161">
        <v>115</v>
      </c>
      <c r="C130" s="183"/>
      <c r="D130" s="166"/>
      <c r="E130" s="186"/>
      <c r="F130" s="161"/>
      <c r="G130" s="187"/>
      <c r="H130" s="177"/>
      <c r="I130" s="177"/>
      <c r="J130" s="188"/>
      <c r="K130" s="189"/>
      <c r="L130" s="174"/>
      <c r="M130" s="175"/>
      <c r="N130" s="185"/>
      <c r="O130" s="184"/>
      <c r="P130" s="184"/>
      <c r="Q130" s="179"/>
      <c r="R130" s="185"/>
    </row>
    <row r="131" spans="1:18" s="87" customFormat="1" x14ac:dyDescent="0.25">
      <c r="A131" s="181"/>
      <c r="B131" s="161">
        <v>116</v>
      </c>
      <c r="C131" s="183"/>
      <c r="D131" s="166"/>
      <c r="E131" s="186"/>
      <c r="F131" s="218"/>
      <c r="G131" s="187"/>
      <c r="H131" s="177"/>
      <c r="I131" s="177"/>
      <c r="J131" s="209"/>
      <c r="K131" s="206"/>
      <c r="L131" s="168"/>
      <c r="M131" s="169"/>
      <c r="N131" s="185"/>
      <c r="O131" s="184"/>
      <c r="P131" s="184"/>
      <c r="Q131" s="179"/>
      <c r="R131" s="185"/>
    </row>
    <row r="132" spans="1:18" s="87" customFormat="1" x14ac:dyDescent="0.25">
      <c r="A132" s="181"/>
      <c r="B132" s="161">
        <v>117</v>
      </c>
      <c r="C132" s="183"/>
      <c r="D132" s="166"/>
      <c r="E132" s="186"/>
      <c r="F132" s="161"/>
      <c r="G132" s="187"/>
      <c r="H132" s="177"/>
      <c r="I132" s="177"/>
      <c r="J132" s="188"/>
      <c r="K132" s="189"/>
      <c r="L132" s="174"/>
      <c r="M132" s="175"/>
      <c r="N132" s="185"/>
      <c r="O132" s="184"/>
      <c r="P132" s="184"/>
      <c r="Q132" s="179"/>
      <c r="R132" s="185"/>
    </row>
    <row r="133" spans="1:18" s="87" customFormat="1" x14ac:dyDescent="0.25">
      <c r="A133" s="181"/>
      <c r="B133" s="161">
        <v>118</v>
      </c>
      <c r="C133" s="183"/>
      <c r="D133" s="166"/>
      <c r="E133" s="186"/>
      <c r="F133" s="161"/>
      <c r="G133" s="187"/>
      <c r="H133" s="177"/>
      <c r="I133" s="177"/>
      <c r="J133" s="188"/>
      <c r="K133" s="189"/>
      <c r="L133" s="174"/>
      <c r="M133" s="175"/>
      <c r="N133" s="185"/>
      <c r="O133" s="184"/>
      <c r="P133" s="184"/>
      <c r="Q133" s="179"/>
      <c r="R133" s="185"/>
    </row>
    <row r="134" spans="1:18" s="87" customFormat="1" x14ac:dyDescent="0.25">
      <c r="A134" s="181"/>
      <c r="B134" s="161">
        <v>119</v>
      </c>
      <c r="C134" s="183"/>
      <c r="D134" s="166"/>
      <c r="E134" s="186"/>
      <c r="F134" s="161"/>
      <c r="G134" s="187"/>
      <c r="H134" s="177"/>
      <c r="I134" s="177"/>
      <c r="J134" s="188"/>
      <c r="K134" s="189"/>
      <c r="L134" s="174"/>
      <c r="M134" s="175"/>
      <c r="N134" s="185"/>
      <c r="O134" s="184"/>
      <c r="P134" s="184"/>
      <c r="Q134" s="179"/>
      <c r="R134" s="185"/>
    </row>
    <row r="135" spans="1:18" s="87" customFormat="1" x14ac:dyDescent="0.25">
      <c r="A135" s="181"/>
      <c r="B135" s="161">
        <v>120</v>
      </c>
      <c r="C135" s="183"/>
      <c r="D135" s="166"/>
      <c r="E135" s="186"/>
      <c r="F135" s="218"/>
      <c r="G135" s="187"/>
      <c r="H135" s="177"/>
      <c r="I135" s="177"/>
      <c r="J135" s="209"/>
      <c r="K135" s="206"/>
      <c r="L135" s="168"/>
      <c r="M135" s="169"/>
      <c r="N135" s="185"/>
      <c r="O135" s="184"/>
      <c r="P135" s="184"/>
      <c r="Q135" s="179"/>
      <c r="R135" s="185"/>
    </row>
    <row r="136" spans="1:18" s="87" customFormat="1" x14ac:dyDescent="0.25">
      <c r="A136" s="181"/>
      <c r="B136" s="161">
        <v>121</v>
      </c>
      <c r="C136" s="183"/>
      <c r="D136" s="166"/>
      <c r="E136" s="186"/>
      <c r="F136" s="161"/>
      <c r="G136" s="187"/>
      <c r="H136" s="177"/>
      <c r="I136" s="177"/>
      <c r="J136" s="188"/>
      <c r="K136" s="189"/>
      <c r="L136" s="174"/>
      <c r="M136" s="175"/>
      <c r="N136" s="185"/>
      <c r="O136" s="184"/>
      <c r="P136" s="184"/>
      <c r="Q136" s="179"/>
      <c r="R136" s="185"/>
    </row>
    <row r="137" spans="1:18" s="87" customFormat="1" x14ac:dyDescent="0.25">
      <c r="A137" s="181"/>
      <c r="B137" s="161">
        <v>122</v>
      </c>
      <c r="C137" s="183"/>
      <c r="D137" s="166"/>
      <c r="E137" s="186"/>
      <c r="F137" s="161"/>
      <c r="G137" s="187"/>
      <c r="H137" s="177"/>
      <c r="I137" s="177"/>
      <c r="J137" s="188"/>
      <c r="K137" s="189"/>
      <c r="L137" s="174"/>
      <c r="M137" s="175"/>
      <c r="N137" s="185"/>
      <c r="O137" s="184"/>
      <c r="P137" s="184"/>
      <c r="Q137" s="179"/>
      <c r="R137" s="185"/>
    </row>
    <row r="138" spans="1:18" s="87" customFormat="1" x14ac:dyDescent="0.25">
      <c r="A138" s="181"/>
      <c r="B138" s="161">
        <v>123</v>
      </c>
      <c r="C138" s="183"/>
      <c r="D138" s="166"/>
      <c r="E138" s="186"/>
      <c r="F138" s="218"/>
      <c r="G138" s="187"/>
      <c r="H138" s="177"/>
      <c r="I138" s="177"/>
      <c r="J138" s="209"/>
      <c r="K138" s="206"/>
      <c r="L138" s="168"/>
      <c r="M138" s="169"/>
      <c r="N138" s="185"/>
      <c r="O138" s="184"/>
      <c r="P138" s="184"/>
      <c r="Q138" s="179"/>
      <c r="R138" s="185"/>
    </row>
    <row r="139" spans="1:18" s="87" customFormat="1" x14ac:dyDescent="0.25">
      <c r="A139" s="181"/>
      <c r="B139" s="161">
        <v>124</v>
      </c>
      <c r="C139" s="183"/>
      <c r="D139" s="166"/>
      <c r="E139" s="186"/>
      <c r="F139" s="161"/>
      <c r="G139" s="187"/>
      <c r="H139" s="177"/>
      <c r="I139" s="177"/>
      <c r="J139" s="188"/>
      <c r="K139" s="189"/>
      <c r="L139" s="174"/>
      <c r="M139" s="175"/>
      <c r="N139" s="185"/>
      <c r="O139" s="184"/>
      <c r="P139" s="184"/>
      <c r="Q139" s="179"/>
      <c r="R139" s="185"/>
    </row>
    <row r="140" spans="1:18" s="87" customFormat="1" x14ac:dyDescent="0.25">
      <c r="A140" s="181"/>
      <c r="B140" s="161">
        <v>125</v>
      </c>
      <c r="C140" s="183"/>
      <c r="D140" s="166"/>
      <c r="E140" s="186"/>
      <c r="F140" s="161"/>
      <c r="G140" s="187"/>
      <c r="H140" s="177"/>
      <c r="I140" s="177"/>
      <c r="J140" s="188"/>
      <c r="K140" s="189"/>
      <c r="L140" s="174"/>
      <c r="M140" s="175"/>
      <c r="N140" s="185"/>
      <c r="O140" s="184"/>
      <c r="P140" s="184"/>
      <c r="Q140" s="179"/>
      <c r="R140" s="185"/>
    </row>
    <row r="141" spans="1:18" s="87" customFormat="1" x14ac:dyDescent="0.25">
      <c r="A141" s="181"/>
      <c r="B141" s="161">
        <v>126</v>
      </c>
      <c r="C141" s="183"/>
      <c r="D141" s="166"/>
      <c r="E141" s="186"/>
      <c r="F141" s="161"/>
      <c r="G141" s="187"/>
      <c r="H141" s="177"/>
      <c r="I141" s="177"/>
      <c r="J141" s="188"/>
      <c r="K141" s="189"/>
      <c r="L141" s="174"/>
      <c r="M141" s="175"/>
      <c r="N141" s="185"/>
      <c r="O141" s="184"/>
      <c r="P141" s="184"/>
      <c r="Q141" s="179"/>
      <c r="R141" s="185"/>
    </row>
    <row r="142" spans="1:18" s="87" customFormat="1" x14ac:dyDescent="0.25">
      <c r="A142" s="181"/>
      <c r="B142" s="161">
        <v>127</v>
      </c>
      <c r="C142" s="183"/>
      <c r="D142" s="166"/>
      <c r="E142" s="186"/>
      <c r="F142" s="161"/>
      <c r="G142" s="187"/>
      <c r="H142" s="177"/>
      <c r="I142" s="177"/>
      <c r="J142" s="188"/>
      <c r="K142" s="189"/>
      <c r="L142" s="174"/>
      <c r="M142" s="175"/>
      <c r="N142" s="185"/>
      <c r="O142" s="184"/>
      <c r="P142" s="184"/>
      <c r="Q142" s="179"/>
      <c r="R142" s="185"/>
    </row>
    <row r="143" spans="1:18" s="87" customFormat="1" x14ac:dyDescent="0.25">
      <c r="A143" s="181"/>
      <c r="B143" s="161">
        <v>128</v>
      </c>
      <c r="C143" s="183"/>
      <c r="D143" s="166"/>
      <c r="E143" s="186"/>
      <c r="F143" s="218"/>
      <c r="G143" s="187"/>
      <c r="H143" s="177"/>
      <c r="I143" s="177"/>
      <c r="J143" s="209"/>
      <c r="K143" s="206"/>
      <c r="L143" s="168"/>
      <c r="M143" s="169"/>
      <c r="N143" s="185"/>
      <c r="O143" s="184"/>
      <c r="P143" s="184"/>
      <c r="Q143" s="179"/>
      <c r="R143" s="185"/>
    </row>
    <row r="144" spans="1:18" s="87" customFormat="1" x14ac:dyDescent="0.25">
      <c r="A144" s="181"/>
      <c r="B144" s="161">
        <v>129</v>
      </c>
      <c r="C144" s="183"/>
      <c r="D144" s="166"/>
      <c r="E144" s="186"/>
      <c r="F144" s="161"/>
      <c r="G144" s="187"/>
      <c r="H144" s="177"/>
      <c r="I144" s="177"/>
      <c r="J144" s="188"/>
      <c r="K144" s="189"/>
      <c r="L144" s="174"/>
      <c r="M144" s="175"/>
      <c r="N144" s="185"/>
      <c r="O144" s="184"/>
      <c r="P144" s="184"/>
      <c r="Q144" s="179"/>
      <c r="R144" s="185"/>
    </row>
    <row r="145" spans="1:18" s="87" customFormat="1" x14ac:dyDescent="0.25">
      <c r="A145" s="181"/>
      <c r="B145" s="161">
        <v>130</v>
      </c>
      <c r="C145" s="183"/>
      <c r="D145" s="166"/>
      <c r="E145" s="186"/>
      <c r="F145" s="218"/>
      <c r="G145" s="187"/>
      <c r="H145" s="177"/>
      <c r="I145" s="177"/>
      <c r="J145" s="209"/>
      <c r="K145" s="206"/>
      <c r="L145" s="168"/>
      <c r="M145" s="169"/>
      <c r="N145" s="185"/>
      <c r="O145" s="184"/>
      <c r="P145" s="184"/>
      <c r="Q145" s="179"/>
      <c r="R145" s="185"/>
    </row>
    <row r="146" spans="1:18" s="87" customFormat="1" x14ac:dyDescent="0.25">
      <c r="A146" s="181"/>
      <c r="B146" s="161">
        <v>131</v>
      </c>
      <c r="C146" s="183"/>
      <c r="D146" s="166"/>
      <c r="E146" s="186"/>
      <c r="F146" s="161"/>
      <c r="G146" s="187"/>
      <c r="H146" s="177"/>
      <c r="I146" s="177"/>
      <c r="J146" s="188"/>
      <c r="K146" s="189"/>
      <c r="L146" s="174"/>
      <c r="M146" s="175"/>
      <c r="N146" s="185"/>
      <c r="O146" s="184"/>
      <c r="P146" s="184"/>
      <c r="Q146" s="179"/>
      <c r="R146" s="185"/>
    </row>
    <row r="147" spans="1:18" x14ac:dyDescent="0.25">
      <c r="A147" s="181"/>
      <c r="B147" s="161">
        <v>132</v>
      </c>
      <c r="C147" s="183"/>
      <c r="D147" s="166"/>
      <c r="E147" s="186"/>
      <c r="F147" s="161"/>
      <c r="G147" s="187"/>
      <c r="H147" s="177"/>
      <c r="I147" s="177"/>
      <c r="J147" s="188"/>
      <c r="K147" s="189"/>
      <c r="L147" s="174"/>
      <c r="M147" s="175"/>
      <c r="N147" s="185"/>
      <c r="O147" s="184"/>
      <c r="P147" s="184"/>
      <c r="Q147" s="179"/>
      <c r="R147" s="185"/>
    </row>
    <row r="148" spans="1:18" x14ac:dyDescent="0.25">
      <c r="A148" s="181"/>
      <c r="B148" s="161">
        <v>133</v>
      </c>
      <c r="C148" s="183"/>
      <c r="D148" s="166"/>
      <c r="E148" s="186"/>
      <c r="F148" s="217"/>
      <c r="G148" s="187"/>
      <c r="H148" s="177"/>
      <c r="I148" s="177"/>
      <c r="J148" s="209"/>
      <c r="K148" s="206"/>
      <c r="L148" s="168"/>
      <c r="M148" s="169"/>
      <c r="N148" s="185"/>
      <c r="O148" s="184"/>
      <c r="P148" s="184"/>
      <c r="Q148" s="179"/>
      <c r="R148" s="185"/>
    </row>
    <row r="149" spans="1:18" x14ac:dyDescent="0.25">
      <c r="A149" s="181"/>
      <c r="B149" s="161">
        <v>134</v>
      </c>
      <c r="C149" s="183"/>
      <c r="D149" s="166"/>
      <c r="E149" s="186"/>
      <c r="F149" s="161"/>
      <c r="G149" s="187"/>
      <c r="H149" s="177"/>
      <c r="I149" s="177"/>
      <c r="J149" s="188"/>
      <c r="K149" s="189"/>
      <c r="L149" s="174"/>
      <c r="M149" s="175"/>
      <c r="N149" s="185"/>
      <c r="O149" s="184"/>
      <c r="P149" s="184"/>
      <c r="Q149" s="179"/>
      <c r="R149" s="185"/>
    </row>
    <row r="150" spans="1:18" x14ac:dyDescent="0.25">
      <c r="A150" s="181"/>
      <c r="B150" s="161">
        <v>135</v>
      </c>
      <c r="C150" s="183"/>
      <c r="D150" s="166"/>
      <c r="E150" s="186"/>
      <c r="F150" s="161"/>
      <c r="G150" s="187"/>
      <c r="H150" s="177"/>
      <c r="I150" s="177"/>
      <c r="J150" s="188"/>
      <c r="K150" s="189"/>
      <c r="L150" s="174"/>
      <c r="M150" s="175"/>
      <c r="N150" s="185"/>
      <c r="O150" s="184"/>
      <c r="P150" s="184"/>
      <c r="Q150" s="179"/>
      <c r="R150" s="185"/>
    </row>
    <row r="151" spans="1:18" x14ac:dyDescent="0.25">
      <c r="A151" s="181"/>
      <c r="B151" s="161">
        <v>136</v>
      </c>
      <c r="C151" s="183"/>
      <c r="D151" s="166"/>
      <c r="E151" s="186"/>
      <c r="F151" s="161"/>
      <c r="G151" s="187"/>
      <c r="H151" s="177"/>
      <c r="I151" s="177"/>
      <c r="J151" s="188"/>
      <c r="K151" s="189"/>
      <c r="L151" s="174"/>
      <c r="M151" s="175"/>
      <c r="N151" s="185"/>
      <c r="O151" s="184"/>
      <c r="P151" s="184"/>
      <c r="Q151" s="179"/>
      <c r="R151" s="185"/>
    </row>
    <row r="152" spans="1:18" s="87" customFormat="1" x14ac:dyDescent="0.25">
      <c r="A152" s="181"/>
      <c r="B152" s="161">
        <v>140</v>
      </c>
      <c r="C152" s="183"/>
      <c r="D152" s="166"/>
      <c r="E152" s="186"/>
      <c r="F152" s="161"/>
      <c r="G152" s="187"/>
      <c r="H152" s="177"/>
      <c r="I152" s="177"/>
      <c r="J152" s="188"/>
      <c r="K152" s="189"/>
      <c r="L152" s="174"/>
      <c r="M152" s="175"/>
      <c r="N152" s="185"/>
      <c r="O152" s="184"/>
      <c r="P152" s="184"/>
      <c r="Q152" s="179"/>
      <c r="R152" s="185"/>
    </row>
    <row r="153" spans="1:18" x14ac:dyDescent="0.25">
      <c r="A153" s="181"/>
      <c r="B153" s="161">
        <v>141</v>
      </c>
      <c r="C153" s="183"/>
      <c r="D153" s="166"/>
      <c r="E153" s="186"/>
      <c r="F153" s="161"/>
      <c r="G153" s="187"/>
      <c r="H153" s="177"/>
      <c r="I153" s="177"/>
      <c r="J153" s="188"/>
      <c r="K153" s="189"/>
      <c r="L153" s="174"/>
      <c r="M153" s="175"/>
      <c r="N153" s="185"/>
      <c r="O153" s="184"/>
      <c r="P153" s="184"/>
      <c r="Q153" s="179"/>
      <c r="R153" s="185"/>
    </row>
    <row r="154" spans="1:18" x14ac:dyDescent="0.25">
      <c r="A154" s="181"/>
      <c r="B154" s="161">
        <v>142</v>
      </c>
      <c r="C154" s="183"/>
      <c r="D154" s="166"/>
      <c r="E154" s="177"/>
      <c r="F154" s="177"/>
      <c r="G154" s="177"/>
      <c r="H154" s="177"/>
      <c r="I154" s="177"/>
      <c r="J154" s="188"/>
      <c r="K154" s="177"/>
      <c r="L154" s="183"/>
      <c r="M154" s="175"/>
      <c r="N154" s="185"/>
      <c r="O154" s="184"/>
      <c r="P154" s="184"/>
      <c r="Q154" s="179"/>
      <c r="R154" s="185"/>
    </row>
    <row r="155" spans="1:18" x14ac:dyDescent="0.25">
      <c r="A155" s="181"/>
      <c r="B155" s="161">
        <v>143</v>
      </c>
      <c r="C155" s="183"/>
      <c r="D155" s="166"/>
      <c r="E155" s="177"/>
      <c r="F155" s="177"/>
      <c r="G155" s="177"/>
      <c r="H155" s="177"/>
      <c r="I155" s="177"/>
      <c r="J155" s="177"/>
      <c r="K155" s="177"/>
      <c r="L155" s="183"/>
      <c r="M155" s="175"/>
      <c r="N155" s="185"/>
      <c r="O155" s="184"/>
      <c r="P155" s="184"/>
      <c r="Q155" s="179"/>
      <c r="R155" s="185"/>
    </row>
    <row r="156" spans="1:18" x14ac:dyDescent="0.25">
      <c r="A156" s="53"/>
      <c r="B156" s="161">
        <v>144</v>
      </c>
      <c r="C156" s="183"/>
      <c r="D156" s="166"/>
      <c r="E156" s="177"/>
      <c r="F156" s="177"/>
      <c r="G156" s="177"/>
      <c r="H156" s="177"/>
      <c r="I156" s="177"/>
      <c r="J156" s="177"/>
      <c r="K156" s="177"/>
      <c r="L156" s="177"/>
      <c r="M156" s="190"/>
      <c r="N156" s="185"/>
      <c r="O156" s="184"/>
      <c r="P156" s="184"/>
      <c r="Q156" s="179"/>
      <c r="R156" s="185"/>
    </row>
    <row r="157" spans="1:18" x14ac:dyDescent="0.25">
      <c r="A157" s="181"/>
      <c r="B157" s="191"/>
      <c r="C157" s="192"/>
      <c r="D157" s="193"/>
      <c r="E157" s="191"/>
      <c r="F157" s="219"/>
      <c r="G157" s="191"/>
      <c r="H157" s="191"/>
      <c r="I157" s="191"/>
      <c r="J157" s="191"/>
      <c r="K157" s="207"/>
      <c r="L157" s="194"/>
      <c r="M157" s="194">
        <f>SUM(M16:M156)</f>
        <v>0</v>
      </c>
      <c r="N157" s="195">
        <f t="shared" ref="N157:R157" si="2">SUM(N16:N156)</f>
        <v>0</v>
      </c>
      <c r="O157" s="196">
        <f t="shared" si="2"/>
        <v>0</v>
      </c>
      <c r="P157" s="197">
        <f t="shared" si="2"/>
        <v>0</v>
      </c>
      <c r="Q157" s="194">
        <f t="shared" si="2"/>
        <v>0</v>
      </c>
      <c r="R157" s="195">
        <f t="shared" si="2"/>
        <v>0</v>
      </c>
    </row>
    <row r="158" spans="1:18" x14ac:dyDescent="0.25">
      <c r="L158" s="54"/>
      <c r="M158" s="52"/>
      <c r="N158" s="92"/>
      <c r="O158" s="93"/>
      <c r="P158" s="93"/>
      <c r="Q158" s="93"/>
      <c r="R158" s="93"/>
    </row>
    <row r="159" spans="1:18" x14ac:dyDescent="0.25">
      <c r="L159" s="54"/>
      <c r="M159" s="52"/>
      <c r="N159" s="92"/>
      <c r="O159" s="93"/>
      <c r="P159" s="93"/>
      <c r="Q159" s="93"/>
      <c r="R159" s="93"/>
    </row>
    <row r="160" spans="1:18" x14ac:dyDescent="0.25">
      <c r="L160" s="54"/>
      <c r="M160" s="52"/>
      <c r="N160" s="92"/>
      <c r="O160" s="93"/>
      <c r="P160" s="93"/>
      <c r="Q160" s="93"/>
      <c r="R160" s="93"/>
    </row>
    <row r="161" spans="12:18" x14ac:dyDescent="0.25">
      <c r="L161" s="54"/>
      <c r="M161" s="52"/>
      <c r="N161" s="92"/>
      <c r="O161" s="93"/>
      <c r="P161" s="93"/>
      <c r="Q161" s="93"/>
      <c r="R161" s="93"/>
    </row>
    <row r="162" spans="12:18" x14ac:dyDescent="0.25">
      <c r="L162" s="54"/>
      <c r="M162" s="52"/>
      <c r="N162" s="92"/>
      <c r="O162" s="93"/>
      <c r="P162" s="93"/>
      <c r="Q162" s="93"/>
      <c r="R162" s="93"/>
    </row>
    <row r="163" spans="12:18" x14ac:dyDescent="0.25">
      <c r="L163" s="54"/>
      <c r="M163" s="52"/>
      <c r="N163" s="92"/>
      <c r="O163" s="93"/>
      <c r="P163" s="93"/>
      <c r="Q163" s="93"/>
      <c r="R163" s="93"/>
    </row>
    <row r="164" spans="12:18" x14ac:dyDescent="0.25">
      <c r="L164" s="54"/>
      <c r="M164" s="52"/>
      <c r="N164" s="92"/>
      <c r="O164" s="93"/>
      <c r="P164" s="93"/>
      <c r="Q164" s="93"/>
      <c r="R164" s="93"/>
    </row>
    <row r="165" spans="12:18" x14ac:dyDescent="0.25">
      <c r="L165" s="54"/>
      <c r="M165" s="52"/>
      <c r="N165" s="92"/>
      <c r="O165" s="93"/>
      <c r="P165" s="93"/>
      <c r="Q165" s="93"/>
      <c r="R165" s="93"/>
    </row>
    <row r="166" spans="12:18" x14ac:dyDescent="0.25">
      <c r="L166" s="54"/>
      <c r="M166" s="52"/>
      <c r="N166" s="92"/>
      <c r="O166" s="93"/>
      <c r="P166" s="93"/>
      <c r="Q166" s="93"/>
      <c r="R166" s="93"/>
    </row>
    <row r="167" spans="12:18" x14ac:dyDescent="0.25">
      <c r="L167" s="54"/>
      <c r="M167" s="52"/>
      <c r="N167" s="92"/>
      <c r="O167" s="93"/>
      <c r="P167" s="93"/>
      <c r="Q167" s="93"/>
      <c r="R167" s="93"/>
    </row>
    <row r="168" spans="12:18" x14ac:dyDescent="0.25">
      <c r="L168" s="54"/>
      <c r="M168" s="52"/>
      <c r="N168" s="92"/>
      <c r="O168" s="93"/>
      <c r="P168" s="93"/>
      <c r="Q168" s="93"/>
      <c r="R168" s="93"/>
    </row>
    <row r="169" spans="12:18" x14ac:dyDescent="0.25">
      <c r="L169" s="54"/>
      <c r="M169" s="52"/>
      <c r="N169" s="92"/>
      <c r="O169" s="93"/>
      <c r="P169" s="93"/>
      <c r="Q169" s="93"/>
      <c r="R169" s="93"/>
    </row>
    <row r="170" spans="12:18" x14ac:dyDescent="0.25">
      <c r="L170" s="54"/>
      <c r="M170" s="52"/>
      <c r="N170" s="92"/>
      <c r="O170" s="93"/>
      <c r="P170" s="93"/>
      <c r="Q170" s="93"/>
      <c r="R170" s="93"/>
    </row>
    <row r="171" spans="12:18" x14ac:dyDescent="0.25">
      <c r="L171" s="54"/>
      <c r="M171" s="52"/>
      <c r="N171" s="92"/>
      <c r="O171" s="93"/>
      <c r="P171" s="93"/>
      <c r="Q171" s="93"/>
      <c r="R171" s="93"/>
    </row>
    <row r="172" spans="12:18" x14ac:dyDescent="0.25">
      <c r="L172" s="54"/>
      <c r="M172" s="52"/>
      <c r="N172" s="92"/>
      <c r="O172" s="93"/>
      <c r="P172" s="93"/>
      <c r="Q172" s="93"/>
      <c r="R172" s="93"/>
    </row>
    <row r="173" spans="12:18" x14ac:dyDescent="0.25">
      <c r="L173" s="54"/>
      <c r="M173" s="52"/>
      <c r="N173" s="92"/>
      <c r="O173" s="93"/>
      <c r="P173" s="93"/>
      <c r="Q173" s="93"/>
      <c r="R173" s="93"/>
    </row>
    <row r="174" spans="12:18" x14ac:dyDescent="0.25">
      <c r="L174" s="54"/>
      <c r="M174" s="52"/>
      <c r="N174" s="92"/>
      <c r="O174" s="93"/>
      <c r="P174" s="93"/>
      <c r="Q174" s="93"/>
      <c r="R174" s="93"/>
    </row>
    <row r="175" spans="12:18" x14ac:dyDescent="0.25">
      <c r="L175" s="54"/>
      <c r="M175" s="52"/>
      <c r="N175" s="92"/>
      <c r="O175" s="93"/>
      <c r="P175" s="93"/>
      <c r="Q175" s="93"/>
      <c r="R175" s="93"/>
    </row>
    <row r="176" spans="12:18" x14ac:dyDescent="0.25">
      <c r="L176" s="54"/>
      <c r="M176" s="52"/>
      <c r="N176" s="92"/>
      <c r="O176" s="93"/>
      <c r="P176" s="93"/>
      <c r="Q176" s="93"/>
      <c r="R176" s="93"/>
    </row>
    <row r="177" spans="12:18" x14ac:dyDescent="0.25">
      <c r="L177" s="54"/>
      <c r="M177" s="52"/>
      <c r="N177" s="92"/>
      <c r="O177" s="93"/>
      <c r="P177" s="93"/>
      <c r="Q177" s="93"/>
      <c r="R177" s="93"/>
    </row>
    <row r="178" spans="12:18" x14ac:dyDescent="0.25">
      <c r="L178" s="54"/>
      <c r="M178" s="52"/>
      <c r="N178" s="92"/>
      <c r="O178" s="93"/>
      <c r="P178" s="93"/>
      <c r="Q178" s="93"/>
      <c r="R178" s="93"/>
    </row>
    <row r="179" spans="12:18" x14ac:dyDescent="0.25">
      <c r="L179" s="54"/>
      <c r="M179" s="52"/>
      <c r="N179" s="92"/>
      <c r="O179" s="93"/>
      <c r="P179" s="93"/>
      <c r="Q179" s="93"/>
      <c r="R179" s="93"/>
    </row>
    <row r="180" spans="12:18" x14ac:dyDescent="0.25">
      <c r="L180" s="54"/>
      <c r="M180" s="52"/>
      <c r="N180" s="92"/>
      <c r="O180" s="93"/>
      <c r="P180" s="93"/>
      <c r="Q180" s="93"/>
      <c r="R180" s="93"/>
    </row>
    <row r="181" spans="12:18" x14ac:dyDescent="0.25">
      <c r="L181" s="54"/>
      <c r="M181" s="52"/>
      <c r="N181" s="92"/>
      <c r="O181" s="93"/>
      <c r="P181" s="93"/>
      <c r="Q181" s="93"/>
      <c r="R181" s="93"/>
    </row>
    <row r="182" spans="12:18" x14ac:dyDescent="0.25">
      <c r="L182" s="54"/>
      <c r="M182" s="52"/>
      <c r="N182" s="92"/>
      <c r="O182" s="93"/>
      <c r="P182" s="93"/>
      <c r="Q182" s="93"/>
      <c r="R182" s="93"/>
    </row>
    <row r="183" spans="12:18" x14ac:dyDescent="0.25">
      <c r="L183" s="54"/>
      <c r="M183" s="52"/>
      <c r="N183" s="92"/>
      <c r="O183" s="93"/>
      <c r="P183" s="93"/>
      <c r="Q183" s="93"/>
      <c r="R183" s="93"/>
    </row>
    <row r="184" spans="12:18" x14ac:dyDescent="0.25">
      <c r="L184" s="54"/>
      <c r="M184" s="52"/>
      <c r="N184" s="92"/>
      <c r="O184" s="93"/>
      <c r="P184" s="93"/>
      <c r="Q184" s="93"/>
      <c r="R184" s="93"/>
    </row>
    <row r="185" spans="12:18" x14ac:dyDescent="0.25">
      <c r="L185" s="54"/>
      <c r="M185" s="52"/>
      <c r="N185" s="92"/>
      <c r="O185" s="93"/>
      <c r="P185" s="93"/>
      <c r="Q185" s="93"/>
      <c r="R185" s="93"/>
    </row>
    <row r="186" spans="12:18" x14ac:dyDescent="0.25">
      <c r="L186" s="54"/>
      <c r="M186" s="52"/>
      <c r="N186" s="92"/>
      <c r="O186" s="93"/>
      <c r="P186" s="93"/>
      <c r="Q186" s="93"/>
      <c r="R186" s="93"/>
    </row>
    <row r="187" spans="12:18" x14ac:dyDescent="0.25">
      <c r="M187" s="52"/>
      <c r="N187" s="92"/>
      <c r="O187" s="93"/>
      <c r="P187" s="93"/>
      <c r="Q187" s="93"/>
      <c r="R187" s="93"/>
    </row>
    <row r="188" spans="12:18" x14ac:dyDescent="0.25">
      <c r="L188" s="54"/>
      <c r="M188" s="52"/>
      <c r="N188" s="92"/>
      <c r="O188" s="93"/>
      <c r="P188" s="93"/>
      <c r="Q188" s="93"/>
      <c r="R188" s="93"/>
    </row>
    <row r="189" spans="12:18" x14ac:dyDescent="0.25">
      <c r="L189" s="54"/>
      <c r="M189" s="52"/>
      <c r="N189" s="92"/>
      <c r="O189" s="93"/>
      <c r="P189" s="93"/>
      <c r="Q189" s="93"/>
      <c r="R189" s="93"/>
    </row>
    <row r="190" spans="12:18" x14ac:dyDescent="0.25">
      <c r="L190" s="54"/>
      <c r="M190" s="52"/>
      <c r="N190" s="92"/>
      <c r="O190" s="93"/>
      <c r="P190" s="93"/>
      <c r="Q190" s="93"/>
      <c r="R190" s="93"/>
    </row>
    <row r="191" spans="12:18" x14ac:dyDescent="0.25">
      <c r="L191" s="54"/>
      <c r="M191" s="52"/>
      <c r="N191" s="92"/>
      <c r="O191" s="93"/>
      <c r="P191" s="93"/>
      <c r="Q191" s="93"/>
      <c r="R191" s="93"/>
    </row>
    <row r="192" spans="12:18" x14ac:dyDescent="0.25">
      <c r="L192" s="54"/>
      <c r="M192" s="52"/>
      <c r="N192" s="92"/>
      <c r="O192" s="93"/>
      <c r="P192" s="93"/>
      <c r="Q192" s="93"/>
      <c r="R192" s="93"/>
    </row>
    <row r="193" spans="12:18" x14ac:dyDescent="0.25">
      <c r="L193" s="54"/>
      <c r="M193" s="52"/>
      <c r="N193" s="92"/>
      <c r="O193" s="93"/>
      <c r="P193" s="93"/>
      <c r="Q193" s="93"/>
      <c r="R193" s="93"/>
    </row>
    <row r="194" spans="12:18" x14ac:dyDescent="0.25">
      <c r="L194" s="54"/>
      <c r="M194" s="52"/>
      <c r="N194" s="92"/>
      <c r="O194" s="93"/>
      <c r="P194" s="93"/>
      <c r="Q194" s="93"/>
      <c r="R194" s="93"/>
    </row>
    <row r="195" spans="12:18" x14ac:dyDescent="0.25">
      <c r="L195" s="54"/>
      <c r="M195" s="52"/>
      <c r="N195" s="92"/>
      <c r="O195" s="93"/>
      <c r="P195" s="93"/>
      <c r="Q195" s="93"/>
      <c r="R195" s="93"/>
    </row>
    <row r="196" spans="12:18" x14ac:dyDescent="0.25">
      <c r="L196" s="54"/>
      <c r="M196" s="52"/>
      <c r="N196" s="92"/>
      <c r="O196" s="93"/>
      <c r="P196" s="93"/>
      <c r="Q196" s="93"/>
      <c r="R196" s="93"/>
    </row>
    <row r="197" spans="12:18" x14ac:dyDescent="0.25">
      <c r="L197" s="54"/>
      <c r="M197" s="52"/>
      <c r="N197" s="92"/>
      <c r="O197" s="93"/>
      <c r="P197" s="93"/>
      <c r="Q197" s="93"/>
      <c r="R197" s="93"/>
    </row>
    <row r="198" spans="12:18" x14ac:dyDescent="0.25">
      <c r="L198" s="54"/>
      <c r="M198" s="52"/>
      <c r="N198" s="92"/>
      <c r="O198" s="93"/>
      <c r="P198" s="93"/>
      <c r="Q198" s="93"/>
      <c r="R198" s="93"/>
    </row>
    <row r="199" spans="12:18" x14ac:dyDescent="0.25">
      <c r="L199" s="54"/>
      <c r="M199" s="52"/>
      <c r="N199" s="92"/>
      <c r="O199" s="93"/>
      <c r="P199" s="93"/>
      <c r="Q199" s="93"/>
      <c r="R199" s="93"/>
    </row>
    <row r="200" spans="12:18" x14ac:dyDescent="0.25">
      <c r="L200" s="54"/>
      <c r="M200" s="52"/>
      <c r="N200" s="92"/>
      <c r="O200" s="93"/>
      <c r="P200" s="93"/>
      <c r="Q200" s="93"/>
      <c r="R200" s="93"/>
    </row>
    <row r="201" spans="12:18" x14ac:dyDescent="0.25">
      <c r="L201" s="54"/>
      <c r="M201" s="52"/>
      <c r="N201" s="92"/>
      <c r="O201" s="93"/>
      <c r="P201" s="93"/>
      <c r="Q201" s="93"/>
      <c r="R201" s="93"/>
    </row>
    <row r="202" spans="12:18" x14ac:dyDescent="0.25">
      <c r="L202" s="54"/>
      <c r="M202" s="52"/>
      <c r="N202" s="92"/>
      <c r="O202" s="93"/>
      <c r="P202" s="93"/>
      <c r="Q202" s="93"/>
      <c r="R202" s="93"/>
    </row>
    <row r="203" spans="12:18" x14ac:dyDescent="0.25">
      <c r="L203" s="54"/>
      <c r="M203" s="52"/>
      <c r="N203" s="92"/>
      <c r="O203" s="93"/>
      <c r="P203" s="93"/>
      <c r="Q203" s="93"/>
      <c r="R203" s="93"/>
    </row>
    <row r="204" spans="12:18" x14ac:dyDescent="0.25">
      <c r="L204" s="54"/>
      <c r="M204" s="52"/>
      <c r="N204" s="92"/>
      <c r="O204" s="93"/>
      <c r="P204" s="93"/>
      <c r="Q204" s="93"/>
      <c r="R204" s="93"/>
    </row>
    <row r="205" spans="12:18" x14ac:dyDescent="0.25">
      <c r="L205" s="54"/>
      <c r="M205" s="52"/>
      <c r="N205" s="92"/>
      <c r="O205" s="93"/>
      <c r="P205" s="93"/>
      <c r="Q205" s="93"/>
      <c r="R205" s="93"/>
    </row>
    <row r="206" spans="12:18" x14ac:dyDescent="0.25">
      <c r="L206" s="54"/>
      <c r="M206" s="52"/>
      <c r="N206" s="92"/>
      <c r="O206" s="93"/>
      <c r="P206" s="93"/>
      <c r="Q206" s="93"/>
      <c r="R206" s="93"/>
    </row>
    <row r="207" spans="12:18" x14ac:dyDescent="0.25">
      <c r="L207" s="54"/>
      <c r="M207" s="52"/>
      <c r="N207" s="92"/>
      <c r="O207" s="93"/>
      <c r="P207" s="93"/>
      <c r="Q207" s="93"/>
      <c r="R207" s="93"/>
    </row>
    <row r="208" spans="12:18" x14ac:dyDescent="0.25">
      <c r="L208" s="54"/>
      <c r="M208" s="52"/>
      <c r="N208" s="92"/>
      <c r="O208" s="93"/>
      <c r="P208" s="93"/>
      <c r="Q208" s="93"/>
      <c r="R208" s="93"/>
    </row>
    <row r="209" spans="12:18" x14ac:dyDescent="0.25">
      <c r="L209" s="54"/>
      <c r="M209" s="52"/>
      <c r="N209" s="92"/>
      <c r="O209" s="93"/>
      <c r="P209" s="93"/>
      <c r="Q209" s="93"/>
      <c r="R209" s="93"/>
    </row>
    <row r="210" spans="12:18" x14ac:dyDescent="0.25">
      <c r="L210" s="54"/>
      <c r="M210" s="52"/>
      <c r="N210" s="92"/>
      <c r="O210" s="93"/>
      <c r="P210" s="93"/>
      <c r="Q210" s="93"/>
      <c r="R210" s="93"/>
    </row>
    <row r="211" spans="12:18" x14ac:dyDescent="0.25">
      <c r="L211" s="54"/>
      <c r="M211" s="52"/>
      <c r="N211" s="92"/>
      <c r="O211" s="93"/>
      <c r="P211" s="93"/>
      <c r="Q211" s="93"/>
      <c r="R211" s="93"/>
    </row>
    <row r="212" spans="12:18" x14ac:dyDescent="0.25">
      <c r="L212" s="54"/>
      <c r="M212" s="52"/>
      <c r="N212" s="92"/>
      <c r="O212" s="93"/>
      <c r="P212" s="93"/>
      <c r="Q212" s="93"/>
      <c r="R212" s="93"/>
    </row>
    <row r="213" spans="12:18" x14ac:dyDescent="0.25">
      <c r="L213" s="54"/>
      <c r="M213" s="52"/>
      <c r="N213" s="92"/>
      <c r="O213" s="93"/>
      <c r="P213" s="93"/>
      <c r="Q213" s="93"/>
      <c r="R213" s="93"/>
    </row>
    <row r="214" spans="12:18" x14ac:dyDescent="0.25">
      <c r="M214" s="52"/>
      <c r="N214" s="92"/>
      <c r="O214" s="93"/>
      <c r="P214" s="93"/>
      <c r="Q214" s="93"/>
      <c r="R214" s="93"/>
    </row>
  </sheetData>
  <autoFilter ref="A15:S157" xr:uid="{39D57244-4A17-45B0-85C3-235B2D0D930D}">
    <filterColumn colId="12">
      <customFilters>
        <customFilter operator="notEqual" val=" "/>
      </customFilters>
    </filterColumn>
  </autoFilter>
  <mergeCells count="15">
    <mergeCell ref="B2:E2"/>
    <mergeCell ref="B10:C10"/>
    <mergeCell ref="D13:E13"/>
    <mergeCell ref="N13:R13"/>
    <mergeCell ref="B14:B15"/>
    <mergeCell ref="C14:C15"/>
    <mergeCell ref="D14:D15"/>
    <mergeCell ref="E14:K14"/>
    <mergeCell ref="L14:L15"/>
    <mergeCell ref="M14:M15"/>
    <mergeCell ref="N14:N15"/>
    <mergeCell ref="O14:O15"/>
    <mergeCell ref="P14:P15"/>
    <mergeCell ref="Q14:Q15"/>
    <mergeCell ref="R14:R15"/>
  </mergeCells>
  <pageMargins left="0.511811024" right="0.511811024" top="0.78740157499999996" bottom="0.78740157499999996" header="0.31496062000000002" footer="0.31496062000000002"/>
  <pageSetup paperSize="9" scale="30" orientation="portrait"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5</vt:i4>
      </vt:variant>
    </vt:vector>
  </HeadingPairs>
  <TitlesOfParts>
    <vt:vector size="15" baseType="lpstr">
      <vt:lpstr>Cadastro Inicial</vt:lpstr>
      <vt:lpstr>1 QUADRO RESUMO</vt:lpstr>
      <vt:lpstr>2 TIPOLOGIA</vt:lpstr>
      <vt:lpstr>3 EVOLUÇÃO DE VENDAS</vt:lpstr>
      <vt:lpstr>4 HISTÓRICO DA EMPRESA</vt:lpstr>
      <vt:lpstr>5 OBRAS</vt:lpstr>
      <vt:lpstr>6 CRONOGRAMA RESUMIDO</vt:lpstr>
      <vt:lpstr>7 TABELA DE VENDAS</vt:lpstr>
      <vt:lpstr>8 RECEBÍVEIS</vt:lpstr>
      <vt:lpstr>9 CRON FIS FINANC</vt:lpstr>
      <vt:lpstr>'1 QUADRO RESUMO'!Area_de_impressao</vt:lpstr>
      <vt:lpstr>'3 EVOLUÇÃO DE VENDAS'!Area_de_impressao</vt:lpstr>
      <vt:lpstr>'4 HISTÓRICO DA EMPRESA'!Area_de_impressao</vt:lpstr>
      <vt:lpstr>'5 OBRAS'!Area_de_impressao</vt:lpstr>
      <vt:lpstr>'8 RECEBÍVEIS'!Area_de_impressao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Brandão</dc:creator>
  <cp:keywords>Haberbeck</cp:keywords>
  <cp:lastModifiedBy>MARCIA BRANDAO</cp:lastModifiedBy>
  <cp:lastPrinted>2018-05-26T00:57:28Z</cp:lastPrinted>
  <dcterms:created xsi:type="dcterms:W3CDTF">2013-07-31T23:19:54Z</dcterms:created>
  <dcterms:modified xsi:type="dcterms:W3CDTF">2018-08-08T13:44:51Z</dcterms:modified>
</cp:coreProperties>
</file>